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Детализация'!$A$286:$A$286</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Детализация'!$F$286</definedName>
    <definedName name="pIns_IP_FIN_PLAN">'ИП. Финансовый план'!$O$8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Детализация'!$AH$286</definedName>
    <definedName name="tblEnd_1_IP_FIN_PLAN">'ИП. Финансовый план'!$O$58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IP_MAIN_ip_5">ИП!$13:$14</definedName>
    <definedName name="IP_QRE_ip_5">'ИП. КНЭ'!$21:$23</definedName>
    <definedName name="IP_DETAILED_ip_5">'ИП. Детализация'!$14:$285</definedName>
    <definedName name="IP_FIN_PLAN_ip_5">'ИП. Финансовый план'!$K$11:$N$11</definedName>
    <definedName name="REESTR_IP_RANGE">REESTR_IP!$A$2:$I$12</definedName>
    <definedName name="REESTR_INFR_RANGE">REESTR_OBJ_INFR!$A$2:$AL$35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<sst xmlns="http://schemas.openxmlformats.org/spreadsheetml/2006/main" count="20858" uniqueCount="6371">
  <si>
    <t xml:space="preserve"> (требуется обновление)</t>
  </si>
  <si>
    <t>Код отчёта: PP110.OPEN.INFO.INVEST.HEAT.EIAS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</si>
  <si>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</si>
  <si>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</si>
  <si>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</si>
  <si>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</si>
  <si>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</si>
  <si>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</si>
  <si>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</si>
  <si>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</si>
  <si>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</si>
  <si>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</si>
  <si>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</si>
  <si>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26764253</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</si>
  <si>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</si>
  <si>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</si>
  <si>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</si>
  <si>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</si>
  <si>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</si>
  <si>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</si>
  <si>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</si>
  <si>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</si>
  <si>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</si>
  <si>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</si>
  <si>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</si>
  <si>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</si>
  <si>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</si>
  <si>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</si>
  <si>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</si>
  <si>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</si>
  <si>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</si>
  <si>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</si>
  <si>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</si>
  <si>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</si>
  <si>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</si>
  <si>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</si>
  <si>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</si>
  <si>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</si>
  <si>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</si>
  <si>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</si>
  <si>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</si>
  <si>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</si>
  <si>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</si>
  <si>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</si>
  <si>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</si>
  <si>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"Ростовские тепловые сети"</t>
  </si>
  <si>
    <t>Наименование (описание) обособленного подразделения</t>
  </si>
  <si>
    <t>ИНН</t>
  </si>
  <si>
    <t>3445102073</t>
  </si>
  <si>
    <t>КПП</t>
  </si>
  <si>
    <t>616801001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</si>
  <si>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</si>
  <si>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</si>
  <si>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</si>
  <si>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</si>
  <si>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</si>
  <si>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</si>
  <si>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</si>
  <si>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</si>
  <si>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</si>
  <si>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</si>
  <si>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</si>
  <si>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</si>
  <si>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</si>
  <si>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</si>
  <si>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</si>
  <si>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</si>
  <si>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</si>
  <si>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</si>
  <si>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</si>
  <si>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344055, Ростовская область, г. Ростов-на-Дону, ул. Пескова, 17, каб. № 114</t>
  </si>
  <si>
    <t>Фамилия, имя, отчество руководителя</t>
  </si>
  <si>
    <t>Корчагин Андрей Викторович</t>
  </si>
  <si>
    <t>Ответственный за заполнение формы</t>
  </si>
  <si>
    <t>Фамилия, имя, отчество</t>
  </si>
  <si>
    <t>Яковенко Галина Олеговна</t>
  </si>
  <si>
    <t>Должность</t>
  </si>
  <si>
    <t>ведущий инженер ОПТОиМ</t>
  </si>
  <si>
    <t>Контактный телефон</t>
  </si>
  <si>
    <t>8(863) 206-61-55 (доп. 50-26)</t>
  </si>
  <si>
    <t>E-mail</t>
  </si>
  <si>
    <t>Galinka.Yakovenko@lukoil.com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</si>
  <si>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</si>
  <si>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</si>
  <si>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</si>
  <si>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</si>
  <si>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</si>
  <si>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</si>
  <si>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</si>
  <si>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</si>
  <si>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</si>
  <si>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</si>
  <si>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</si>
  <si>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</si>
  <si>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</si>
  <si>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</si>
  <si>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</si>
  <si>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</si>
  <si>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</si>
  <si>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</si>
  <si>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</si>
  <si>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</si>
  <si>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</si>
  <si>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</si>
  <si>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</si>
  <si>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</si>
  <si>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</si>
  <si>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</si>
  <si>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</si>
  <si>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</si>
  <si>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</si>
  <si>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</si>
  <si>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</si>
  <si>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</si>
  <si>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</si>
  <si>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</si>
  <si>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</si>
  <si>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</si>
  <si>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</si>
  <si>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</si>
  <si>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</si>
  <si>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</si>
  <si>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</si>
  <si>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</si>
  <si>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</si>
  <si>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</si>
  <si>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</si>
  <si>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</si>
  <si>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</si>
  <si>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</si>
  <si>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</si>
  <si>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</si>
  <si>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</si>
  <si>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</si>
  <si>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</si>
  <si>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</si>
  <si>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</si>
  <si>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</si>
  <si>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</si>
  <si>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</si>
  <si>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</si>
  <si>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</si>
  <si>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</si>
  <si>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</si>
  <si>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</si>
  <si>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</si>
  <si>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</si>
  <si>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</si>
  <si>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</si>
  <si>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</si>
  <si>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</si>
  <si>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</si>
  <si>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</si>
  <si>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</si>
  <si>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</si>
  <si>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</si>
  <si>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</si>
  <si>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</si>
  <si>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</si>
  <si>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</si>
  <si>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</si>
  <si>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</si>
  <si>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</si>
  <si>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</si>
  <si>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</si>
  <si>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</si>
  <si>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</si>
  <si>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</si>
  <si>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</si>
  <si>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</si>
  <si>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</si>
  <si>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</si>
  <si>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</si>
  <si>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</si>
  <si>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</si>
  <si>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</si>
  <si>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</si>
  <si>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</si>
  <si>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</si>
  <si>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</si>
  <si>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</si>
  <si>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</si>
  <si>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</si>
  <si>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</si>
  <si>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</si>
  <si>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</si>
  <si>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</si>
  <si>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</si>
  <si>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</si>
  <si>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</si>
  <si>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</si>
  <si>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</si>
  <si>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</si>
  <si>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</si>
  <si>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</si>
  <si>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</si>
  <si>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</si>
  <si>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</si>
  <si>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</si>
  <si>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</si>
  <si>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</si>
  <si>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</si>
  <si>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</si>
  <si>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</si>
  <si>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</si>
  <si>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</si>
  <si>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</si>
  <si>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</si>
  <si>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</si>
  <si>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</si>
  <si>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</si>
  <si>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</si>
  <si>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</si>
  <si>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</si>
  <si>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</si>
  <si>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</si>
  <si>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</si>
  <si>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</si>
  <si>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</si>
  <si>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</si>
  <si>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</si>
  <si>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</si>
  <si>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</si>
  <si>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</si>
  <si>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</si>
  <si>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</si>
  <si>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</si>
  <si>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</si>
  <si>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</si>
  <si>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</si>
  <si>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</si>
  <si>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</si>
  <si>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</si>
  <si>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</si>
  <si>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</si>
  <si>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</si>
  <si>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</si>
  <si>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</si>
  <si>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</si>
  <si>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</si>
  <si>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</si>
  <si>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</si>
  <si>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</si>
  <si>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</si>
  <si>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</si>
  <si>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</si>
  <si>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</si>
  <si>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</si>
  <si>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</si>
  <si>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</si>
  <si>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</si>
  <si>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</si>
  <si>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</si>
  <si>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</si>
  <si>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</si>
  <si>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</si>
  <si>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</si>
  <si>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</si>
  <si>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</si>
  <si>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</si>
  <si>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</si>
  <si>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</si>
  <si>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</si>
  <si>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</si>
  <si>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</si>
  <si>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</si>
  <si>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</si>
  <si>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</si>
  <si>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</si>
  <si>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</si>
  <si>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</si>
  <si>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</si>
  <si>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</si>
  <si>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</si>
  <si>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</si>
  <si>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</si>
  <si>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</si>
  <si>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</si>
  <si>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</si>
  <si>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</si>
  <si>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</si>
  <si>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</si>
  <si>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</si>
  <si>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</si>
  <si>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</si>
  <si>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</si>
  <si>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</si>
  <si>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</si>
  <si>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</si>
  <si>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</si>
  <si>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</si>
  <si>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</si>
  <si>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</si>
  <si>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</si>
  <si>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</si>
  <si>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</si>
  <si>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</si>
  <si>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</si>
  <si>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</si>
  <si>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</si>
  <si>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</si>
  <si>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</si>
  <si>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</si>
  <si>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</si>
  <si>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</si>
  <si>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</si>
  <si>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</si>
  <si>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</si>
  <si>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</si>
  <si>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</si>
  <si>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</si>
  <si>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</si>
  <si>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</si>
  <si>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</si>
  <si>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</si>
  <si>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</si>
  <si>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</si>
  <si>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</si>
  <si>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</si>
  <si>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</si>
  <si>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</si>
  <si>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</si>
  <si>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</si>
  <si>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</si>
  <si>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</si>
  <si>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</si>
  <si>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</si>
  <si>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</si>
  <si>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</si>
  <si>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</si>
  <si>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</si>
  <si>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</si>
  <si>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</si>
  <si>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</si>
  <si>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</si>
  <si>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</si>
  <si>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</si>
  <si>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</si>
  <si>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</si>
  <si>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</si>
  <si>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</si>
  <si>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</si>
  <si>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</si>
  <si>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</si>
  <si>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</si>
  <si>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</si>
  <si>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</si>
  <si>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</si>
  <si>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</si>
  <si>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</si>
  <si>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</si>
  <si>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</si>
  <si>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</si>
  <si>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</si>
  <si>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</si>
  <si>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</si>
  <si>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</si>
  <si>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</si>
  <si>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</si>
  <si>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</si>
  <si>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</si>
  <si>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</si>
  <si>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</si>
  <si>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</si>
  <si>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</si>
  <si>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</si>
  <si>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</si>
  <si>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</si>
  <si>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</si>
  <si>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</si>
  <si>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</si>
  <si>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</si>
  <si>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</si>
  <si>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</si>
  <si>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</si>
  <si>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</si>
  <si>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</si>
  <si>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</si>
  <si>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</si>
  <si>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</si>
  <si>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</si>
  <si>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</si>
  <si>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</si>
  <si>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</si>
  <si>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</si>
  <si>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</si>
  <si>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</si>
  <si>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</si>
  <si>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</si>
  <si>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</si>
  <si>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</si>
  <si>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</si>
  <si>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</si>
  <si>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</si>
  <si>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</si>
  <si>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</si>
  <si>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</si>
  <si>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</si>
  <si>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</si>
  <si>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</si>
  <si>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</si>
  <si>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</si>
  <si>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</si>
  <si>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</si>
  <si>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</si>
  <si>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</si>
  <si>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</si>
  <si>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</si>
  <si>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</si>
  <si>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</si>
  <si>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</si>
  <si>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</si>
  <si>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</si>
  <si>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</si>
  <si>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</si>
  <si>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</si>
  <si>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</si>
  <si>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</si>
  <si>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</si>
  <si>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</si>
  <si>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</si>
  <si>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</si>
  <si>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</si>
  <si>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</si>
  <si>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</si>
  <si>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</si>
  <si>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</si>
  <si>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</si>
  <si>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</si>
  <si>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</si>
  <si>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</si>
  <si>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</si>
  <si>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</si>
  <si>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</si>
  <si>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</si>
  <si>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</si>
  <si>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</si>
  <si>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</si>
  <si>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</si>
  <si>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</si>
  <si>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</si>
  <si>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</si>
  <si>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</si>
  <si>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</si>
  <si>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</si>
  <si>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</si>
  <si>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</si>
  <si>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</si>
  <si>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</si>
  <si>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</si>
  <si>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</si>
  <si>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</si>
  <si>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</si>
  <si>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</si>
  <si>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</si>
  <si>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</si>
  <si>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</si>
  <si>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</si>
  <si>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</si>
  <si>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</si>
  <si>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</si>
  <si>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</si>
  <si>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</si>
  <si>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</si>
  <si>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</si>
  <si>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</si>
  <si>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</si>
  <si>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</si>
  <si>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</si>
  <si>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</si>
  <si>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</si>
  <si>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</si>
  <si>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</si>
  <si>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</si>
  <si>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</si>
  <si>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</si>
  <si>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</si>
  <si>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</si>
  <si>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</si>
  <si>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</si>
  <si>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</si>
  <si>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</si>
  <si>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</si>
  <si>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</si>
  <si>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</si>
  <si>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</si>
  <si>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</si>
  <si>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</si>
  <si>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</si>
  <si>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</si>
  <si>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</si>
  <si>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</si>
  <si>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</si>
  <si>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</si>
  <si>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</si>
  <si>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</si>
  <si>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</si>
  <si>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</si>
  <si>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</si>
  <si>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</si>
  <si>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</si>
  <si>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</si>
  <si>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</si>
  <si>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</si>
  <si>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</si>
  <si>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</si>
  <si>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</si>
  <si>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</si>
  <si>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</si>
  <si>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</si>
  <si>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</si>
  <si>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</si>
  <si>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</si>
  <si>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</si>
  <si>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</si>
  <si>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</si>
  <si>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</si>
  <si>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</si>
  <si>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</si>
  <si>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</si>
  <si>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</si>
  <si>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</si>
  <si>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</si>
  <si>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</si>
  <si>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</si>
  <si>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</si>
  <si>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</si>
  <si>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</si>
  <si>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</si>
  <si>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</si>
  <si>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</si>
  <si>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</si>
  <si>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</si>
  <si>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</si>
  <si>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</si>
  <si>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</si>
  <si>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</si>
  <si>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</si>
  <si>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</si>
  <si>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</si>
  <si>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</si>
  <si>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</si>
  <si>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</si>
  <si>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</si>
  <si>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</si>
  <si>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</si>
  <si>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</si>
  <si>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</si>
  <si>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</si>
  <si>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</si>
  <si>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</si>
  <si>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</si>
  <si>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</si>
  <si>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</si>
  <si>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</si>
  <si>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</si>
  <si>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</si>
  <si>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</si>
  <si>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</si>
  <si>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</si>
  <si>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</si>
  <si>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</si>
  <si>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</si>
  <si>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</si>
  <si>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</si>
  <si>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</si>
  <si>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</si>
  <si>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</si>
  <si>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</si>
  <si>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</si>
  <si>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</si>
  <si>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</si>
  <si>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</si>
  <si>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</si>
  <si>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</si>
  <si>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</si>
  <si>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</si>
  <si>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</si>
  <si>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</si>
  <si>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</si>
  <si>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</si>
  <si>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</si>
  <si>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</si>
  <si>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</si>
  <si>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</si>
  <si>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</si>
  <si>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</si>
  <si>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</si>
  <si>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</si>
  <si>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</si>
  <si>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</si>
  <si>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</si>
  <si>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</si>
  <si>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</si>
  <si>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</si>
  <si>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</si>
  <si>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</si>
  <si>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</si>
  <si>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</si>
  <si>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</si>
  <si>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</si>
  <si>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</si>
  <si>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</si>
  <si>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</si>
  <si>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</si>
  <si>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</si>
  <si>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</si>
  <si>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</si>
  <si>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</si>
  <si>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</si>
  <si>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</si>
  <si>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</si>
  <si>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</si>
  <si>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</si>
  <si>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</si>
  <si>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</si>
  <si>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</si>
  <si>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</si>
  <si>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</si>
  <si>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</si>
  <si>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</si>
  <si>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</si>
  <si>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</si>
  <si>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</si>
  <si>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</si>
  <si>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</si>
  <si>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</si>
  <si>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</si>
  <si>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</si>
  <si>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</si>
  <si>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</si>
  <si>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</si>
  <si>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</si>
  <si>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</si>
  <si>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</si>
  <si>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</si>
  <si>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</si>
  <si>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</si>
  <si>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</si>
  <si>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</si>
  <si>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</si>
  <si>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</si>
  <si>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</si>
  <si>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</si>
  <si>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</si>
  <si>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</si>
  <si>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</si>
  <si>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</si>
  <si>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</si>
  <si>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</si>
  <si>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</si>
  <si>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</si>
  <si>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</si>
  <si>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</si>
  <si>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</si>
  <si>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</si>
  <si>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</si>
  <si>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</si>
  <si>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</si>
  <si>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</si>
  <si>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</si>
  <si>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</si>
  <si>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</si>
  <si>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</si>
  <si>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</si>
  <si>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</si>
  <si>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</si>
  <si>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</si>
  <si>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</si>
  <si>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</si>
  <si>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</si>
  <si>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</si>
  <si>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</si>
  <si>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</si>
  <si>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</si>
  <si>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</si>
  <si>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</si>
  <si>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</si>
  <si>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</si>
  <si>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</si>
  <si>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</si>
  <si>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</si>
  <si>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</si>
  <si>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</si>
  <si>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</si>
  <si>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</si>
  <si>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</si>
  <si>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</si>
  <si>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</si>
  <si>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</si>
  <si>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</si>
  <si>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</si>
  <si>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</si>
  <si>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</si>
  <si>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</si>
  <si>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</si>
  <si>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</si>
  <si>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</si>
  <si>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</si>
  <si>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</si>
  <si>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</si>
  <si>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</si>
  <si>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</si>
  <si>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</si>
  <si>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</si>
  <si>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</si>
  <si>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</si>
  <si>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</si>
  <si>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</si>
  <si>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</si>
  <si>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</si>
  <si>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</si>
  <si>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</si>
  <si>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</si>
  <si>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</si>
  <si>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</si>
  <si>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</si>
  <si>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</si>
  <si>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</si>
  <si>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</si>
  <si>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</si>
  <si>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</si>
  <si>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</si>
  <si>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</si>
  <si>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</si>
  <si>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</si>
  <si>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</si>
  <si>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</si>
  <si>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</si>
  <si>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</si>
  <si>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</si>
  <si>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</si>
  <si>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</si>
  <si>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</si>
  <si>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</si>
  <si>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</si>
  <si>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</si>
  <si>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</si>
  <si>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</si>
  <si>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</si>
  <si>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</si>
  <si>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</si>
  <si>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</si>
  <si>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</si>
  <si>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</si>
  <si>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</si>
  <si>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</si>
  <si>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</si>
  <si>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</si>
  <si>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</si>
  <si>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</si>
  <si>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</si>
  <si>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</si>
  <si>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</si>
  <si>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</si>
  <si>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</si>
  <si>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</si>
  <si>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</si>
  <si>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</si>
  <si>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</si>
  <si>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</si>
  <si>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</si>
  <si>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</si>
  <si>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</si>
  <si>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</si>
  <si>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</si>
  <si>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</si>
  <si>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</si>
  <si>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</si>
  <si>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</si>
  <si>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</si>
  <si>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</si>
  <si>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</si>
  <si>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</si>
  <si>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</si>
  <si>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</si>
  <si>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</si>
  <si>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</si>
  <si>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</si>
  <si>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</si>
  <si>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</si>
  <si>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</si>
  <si>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</si>
  <si>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</si>
  <si>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</si>
  <si>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</si>
  <si>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</si>
  <si>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</si>
  <si>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</si>
  <si>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</si>
  <si>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</si>
  <si>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</si>
  <si>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</si>
  <si>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</si>
  <si>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</si>
  <si>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</si>
  <si>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</si>
  <si>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</si>
  <si>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</si>
  <si>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</si>
  <si>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</si>
  <si>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</si>
  <si>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</si>
  <si>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</si>
  <si>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</si>
  <si>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</si>
  <si>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</si>
  <si>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</si>
  <si>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</si>
  <si>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</si>
  <si>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</si>
  <si>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</si>
  <si>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</si>
  <si>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</si>
  <si>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</si>
  <si>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</si>
  <si>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</si>
  <si>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</si>
  <si>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</si>
  <si>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</si>
  <si>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</si>
  <si>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</si>
  <si>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</si>
  <si>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</si>
  <si>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</si>
  <si>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</si>
  <si>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</si>
  <si>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</si>
  <si>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</si>
  <si>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</si>
  <si>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</si>
  <si>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</si>
  <si>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</si>
  <si>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</si>
  <si>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</si>
  <si>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</si>
  <si>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</si>
  <si>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</si>
  <si>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</si>
  <si>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</si>
  <si>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</si>
  <si>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</si>
  <si>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</si>
  <si>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</si>
  <si>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</si>
  <si>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</si>
  <si>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</si>
  <si>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</si>
  <si>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</si>
  <si>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</si>
  <si>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</si>
  <si>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</si>
  <si>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</si>
  <si>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</si>
  <si>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</si>
  <si>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</si>
  <si>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</si>
  <si>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</si>
  <si>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</si>
  <si>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</si>
  <si>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</si>
  <si>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</si>
  <si>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</si>
  <si>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</si>
  <si>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</si>
  <si>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</si>
  <si>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</si>
  <si>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</si>
  <si>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</si>
  <si>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</si>
  <si>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</si>
  <si>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</si>
  <si>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</si>
  <si>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</si>
  <si>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</si>
  <si>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</si>
  <si>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</si>
  <si>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</si>
  <si>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</si>
  <si>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</si>
  <si>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</si>
  <si>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</si>
  <si>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</si>
  <si>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</si>
  <si>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</si>
  <si>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</si>
  <si>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</si>
  <si>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</si>
  <si>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</si>
  <si>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</si>
  <si>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</si>
  <si>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</si>
  <si>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</si>
  <si>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</si>
  <si>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</si>
  <si>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</si>
  <si>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</si>
  <si>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</si>
  <si>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</si>
  <si>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</si>
  <si>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</si>
  <si>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</si>
  <si>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</si>
  <si>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</si>
  <si>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</si>
  <si>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</si>
  <si>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</si>
  <si>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</si>
  <si>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</si>
  <si>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</si>
  <si>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</si>
  <si>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</si>
  <si>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</si>
  <si>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</si>
  <si>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</si>
  <si>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</si>
  <si>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</si>
  <si>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</si>
  <si>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</si>
  <si>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</si>
  <si>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</si>
  <si>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</si>
  <si>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</si>
  <si>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</si>
  <si>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</si>
  <si>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</si>
  <si>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</si>
  <si>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</si>
  <si>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</si>
  <si>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</si>
  <si>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</si>
  <si>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</si>
  <si>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</si>
  <si>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</si>
  <si>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</si>
  <si>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</si>
  <si>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</si>
  <si>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</si>
  <si>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</si>
  <si>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</si>
  <si>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</si>
  <si>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</si>
  <si>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</si>
  <si>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</si>
  <si>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</si>
  <si>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</si>
  <si>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</si>
  <si>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</si>
  <si>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</si>
  <si>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</si>
  <si>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</si>
  <si>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</si>
  <si>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</si>
  <si>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</si>
  <si>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</si>
  <si>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</si>
  <si>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</si>
  <si>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</si>
  <si>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</si>
  <si>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</si>
  <si>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</si>
  <si>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</si>
  <si>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</si>
  <si>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</si>
  <si>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</si>
  <si>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</si>
  <si>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</si>
  <si>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</si>
  <si>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</si>
  <si>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</si>
  <si>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</si>
  <si>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</si>
  <si>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</si>
  <si>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</si>
  <si>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</si>
  <si>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</si>
  <si>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</si>
  <si>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</si>
  <si>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</si>
  <si>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</si>
  <si>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</si>
  <si>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повышение надёжности и энергетической эффективности</t>
  </si>
  <si>
    <t xml:space="preserve">Региональная служба по тарифам РО 
</t>
  </si>
  <si>
    <t>Администрация города Ростова-на-Дону</t>
  </si>
  <si>
    <t>01.01.2023</t>
  </si>
  <si>
    <t>31.12.2024</t>
  </si>
  <si>
    <t>Об утверждении инвестиционной программы теплоснабжающей организации ООО «Ростовские тепловые сети» (ИНН 3445102073) 
на 2023-2024 годы</t>
  </si>
  <si>
    <t>постановление</t>
  </si>
  <si>
    <t>61/1</t>
  </si>
  <si>
    <t xml:space="preserve">О внесении изменений в инвестиционную программу теплоснабжающей организации ООО «Ростовские тепловые сети» (ИНН 3445102073)  на 2024 год
</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</si>
  <si>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</si>
  <si>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</si>
  <si>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</si>
  <si>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</si>
  <si>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</si>
  <si>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</si>
  <si>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</si>
  <si>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</si>
  <si>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</si>
  <si>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</si>
  <si>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</si>
  <si>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</si>
  <si>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</si>
  <si>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</si>
  <si>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</si>
  <si>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</si>
  <si>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</si>
  <si>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</si>
  <si>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</si>
  <si>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</si>
  <si>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</si>
  <si>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</si>
  <si>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</si>
  <si>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</si>
  <si>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</si>
  <si>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</si>
  <si>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</si>
  <si>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</si>
  <si>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</si>
  <si>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</si>
  <si>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</si>
  <si>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</si>
  <si>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</si>
  <si>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</si>
  <si>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тепловых сетей</t>
  </si>
  <si>
    <t xml:space="preserve">Проектирование и реконструкция тепломагистрали по ул. Ленина от ТК-3037 до ТК-3037/6.
</t>
  </si>
  <si>
    <t>Декабрь</t>
  </si>
  <si>
    <t>2023</t>
  </si>
  <si>
    <t>Тепломагистраль № 30</t>
  </si>
  <si>
    <t>сеть</t>
  </si>
  <si>
    <t>Город Ростов-на-Дону</t>
  </si>
  <si>
    <t>60701000</t>
  </si>
  <si>
    <t>г Ростов-на-Дону</t>
  </si>
  <si>
    <t>60701000001</t>
  </si>
  <si>
    <t>Ворошиловский район, просп. Ленина, от просп. Михаила Нагибина, 14 до ул. Врубовая, 17а, Октябрьский район, просп. Михаила Нагибина, 14, просп. Михаила Нагибина, 19</t>
  </si>
  <si>
    <t xml:space="preserve">      Прочие амортизационные отчисления</t>
  </si>
  <si>
    <t xml:space="preserve">  Прибыль направляемая на инвестиции</t>
  </si>
  <si>
    <t xml:space="preserve">      Займы, предоставленные Фондом ЖКХ за счет средств ФНБ</t>
  </si>
  <si>
    <t>Добавить источник финансирования</t>
  </si>
  <si>
    <t>Добавить объект инфраструктуры</t>
  </si>
  <si>
    <t xml:space="preserve">Проектирование и реконструкция участка тепломагистрали Мечникова/Юфимцева ТК-2318 ТК-2214.
</t>
  </si>
  <si>
    <t>Тепломагистраль № 23</t>
  </si>
  <si>
    <t>по территории ЦГБ от ул. Варфоломеева до ул. Мечникова</t>
  </si>
  <si>
    <t xml:space="preserve">Проектирование и реконструкция тепломагистрали 2-й вывод РТЭЦ-2 ТК-211 – ТК-219.
</t>
  </si>
  <si>
    <t>Тепломагистраль №2</t>
  </si>
  <si>
    <t>ул. Пескова, ул. 2-я Краснодарская, от РТЭЦ-2 до РК-2 (ул. 2-я Краснодарская, 123) - 1 очередь</t>
  </si>
  <si>
    <t xml:space="preserve">Проектирование и реконструкция участка теплотрассы 1-го вывода от РК-3 ТК-2403-ТК-2405а.
</t>
  </si>
  <si>
    <t>Тепломагистраль № 24</t>
  </si>
  <si>
    <t>от РК-3 (просп. Королева, 1а) ДО УЛ. Волкова по просп. Королева, бульв. Комарова, ул. Добровольского с ответвлениями</t>
  </si>
  <si>
    <t xml:space="preserve">Проектирование и реконструкция участка тепломагистрали по ул. Московская от пер. Островского до пер. Братского (ТК-944/41 – ТК-944/41-3, ТК-944/41 – ТК-944/41-8).
</t>
  </si>
  <si>
    <t>Тепломагистраль №9</t>
  </si>
  <si>
    <t>ул. Нижнебульварная, по пер. Журавлева, ул. Седова, ул. Ульяновская, от пер. Крепостной до пр. Семашко с ответвлениями; ул. Тургеневская с ответвлениями, пер. Островского, ул. Обороны, пер. Халтуринский, от пр. Семашко до ул. Темерницкая</t>
  </si>
  <si>
    <t xml:space="preserve">Проектирование и реконструкция участка теплотрассы от ТК-303 до ТК-316.
</t>
  </si>
  <si>
    <t>Тепломагистраль №3</t>
  </si>
  <si>
    <t>пр. Стачки, пр. Коммунистический, ул. 2-я Краснодарская, ул. Труженников до ул. Зорге, ул. Сладкова, ул. Прорессивная с ответвлением в I, II, VIII коллекторах МКР</t>
  </si>
  <si>
    <t xml:space="preserve">Проектирование и реконструкция тепломагистрали по ул. Шеболдаева, ТК-2909/26 – ТК-2909/32.
</t>
  </si>
  <si>
    <t>Тепломагистраль № 29</t>
  </si>
  <si>
    <t>от РК-1 (пер. Ашхабадский, 4) до стадиона "Динамо" по просп. Ленина, просп. Михаила Нагибина с ответвлениями</t>
  </si>
  <si>
    <t xml:space="preserve">Проектирование и реконструкция тепломагистрали от ТК-111/17 до ТК-127/13-9А.
</t>
  </si>
  <si>
    <t>Тепломагистраль №1</t>
  </si>
  <si>
    <t>ул. Зорге, ответвление по ул. 339-1 Стрелковой дивизии; от РТЭЦ-2 ДО ПНС "Темерник" (ул. Локомотивная, 2а) с ответвлением по ул. Мадояна; просп. Стачки, 232/34, ул. Жмайлова, 23/1</t>
  </si>
  <si>
    <t xml:space="preserve">Проектирование и реконструкция тепломагистрали по ул. 2-я Краснодарская ТК-401 – ТК-406.
</t>
  </si>
  <si>
    <t>Тепломагистраль №4</t>
  </si>
  <si>
    <t>от РК-2 просп. Коммунистический, ул. 2-я Краснодарская, ул. Меридианная, до ул. Зорге с ответствлением в 4-ом, 5-ом, 6-ом, 7-ом, 9-ом коллекторах МКР</t>
  </si>
  <si>
    <t xml:space="preserve">Проектирование и реконструкция тепломагистрали по ул. Красноармейская ТК-1613 – ТК-1613/6.
</t>
  </si>
  <si>
    <t>Тепломагистраль №16</t>
  </si>
  <si>
    <t>ул. Пушкинская до ул. Варфоломеева, ответвление по ул. Максима Горького, ул. Красноармейская, ул. Города Волос, ул. Тельмана, ул. Филимоновская; ул. Пушкинская, пер. Халтуринский до просп. Чехова с ответвлением</t>
  </si>
  <si>
    <t xml:space="preserve">Проектирование и реконструкция тепломагистрали по ул. Филимоновская, ТК-2008 – ТК-2008/3.
</t>
  </si>
  <si>
    <t>Тепломагистраль № 20</t>
  </si>
  <si>
    <t>пер. Травмайщиков, пер. Журавлева, ул. Пушкинская от пер. Крепостного до пер. Университетский с ответвлениями</t>
  </si>
  <si>
    <t xml:space="preserve">Проектирование и реконструкция тепломагистрали от ТК-626/5 до 626/7-2 (КРП-1).
</t>
  </si>
  <si>
    <t>Тепломагистраль №6</t>
  </si>
  <si>
    <t>от ул. Толмачева до ул. 339 Стрелковой дивизии по ул. Содружества, ул. Еременко, ул. Малиновского с ответвлениями</t>
  </si>
  <si>
    <t xml:space="preserve">Проектирование и реконструкция тепломагистрали ул. Пушкинская ТК-2029 – ТК-1168.
</t>
  </si>
  <si>
    <t xml:space="preserve">Проектирование и реконструкция тепломагистрали по пр. Ворошиловскому ТК-1652 - ТК-1652/3.
</t>
  </si>
  <si>
    <t>15</t>
  </si>
  <si>
    <t xml:space="preserve">Проектирование и реконструкция тепломагистрали по ул. Социалистической, ТК-1240/16 – ТК-1240/16-6.
</t>
  </si>
  <si>
    <t>Тепломагистраль № 12</t>
  </si>
  <si>
    <t>ул. Петровская, пр. Чехова, ул. Социалистическая, от ул. Журавлева до пр. Соколова с ответвлениями</t>
  </si>
  <si>
    <t>16</t>
  </si>
  <si>
    <t xml:space="preserve">Проектирование и реконструкция тепломагистрали ул. Темерницкая, ТК-944/47-1 – ТК-944/47-9.
</t>
  </si>
  <si>
    <t>17</t>
  </si>
  <si>
    <t xml:space="preserve">Проектирование и реконструкция тепломагистрали по пер. Семашко от ТК-970 до ТК-970/8.
</t>
  </si>
  <si>
    <t>18</t>
  </si>
  <si>
    <t xml:space="preserve">Проектирование и реконструкция тепломагистрали по ул. Малюгиной/ Журавлева от ТК-183 до ТК-1911.
</t>
  </si>
  <si>
    <t>ЦТР Тепломагистраль № 1</t>
  </si>
  <si>
    <t>ул. Зорге, ответвление ул. 339-й Стрелковой дивизии; от РТЭЦ-2 до ПНС "Темерник" (ул. Локомотивная, 2а) с ответвлением по ул. Мадояна;</t>
  </si>
  <si>
    <t>19</t>
  </si>
  <si>
    <t xml:space="preserve">Проектирование и реконструкция участка тепломагистрали № 1 (ТК-122 – ТК-129). 
</t>
  </si>
  <si>
    <t>20</t>
  </si>
  <si>
    <t xml:space="preserve">Проектирование и реконструкция участка тепломагистрали по ул. Тельмана ТК-197 – ТК-197/2.
</t>
  </si>
  <si>
    <t>21</t>
  </si>
  <si>
    <t>Проектирование и реконструкция тепломагистрали пер. Кольцовский, ТК-1223 – ТК-1223/9.</t>
  </si>
  <si>
    <t>22</t>
  </si>
  <si>
    <t>Проектирование и реконструкция тепломагистрали ТК-2813А – ТК-3304А.</t>
  </si>
  <si>
    <t>Тепломагистраль № 28</t>
  </si>
  <si>
    <t>Ворошиловский и Октябрьвский районы, ул. Королева, ул. Неклиновская, ул. Инженерная, пер. Бориславский, пер. Ставропольский, пер. Ашхабадский, ул. Погодина</t>
  </si>
  <si>
    <t>23</t>
  </si>
  <si>
    <t xml:space="preserve">Проектирование и реконструкция тепломагистрали по пр. Нагибина ТК-2941 – ТК-2936.
</t>
  </si>
  <si>
    <t>24</t>
  </si>
  <si>
    <t xml:space="preserve">Проектирование и реконструкция тепломагистрали от ТК-220 до ТК-227. 
</t>
  </si>
  <si>
    <t>25</t>
  </si>
  <si>
    <t>Проектирование и реконструкция перекачивающей насосной станции «Темерник» по ул. Локомотивная, 2а.</t>
  </si>
  <si>
    <t>Ноябрь</t>
  </si>
  <si>
    <t>Добавить мероприятие</t>
  </si>
  <si>
    <t>Проектирование и реконструкция тепломагистрали 2-й вывод РТЭЦ-2 ТК-211 – ТК-219.</t>
  </si>
  <si>
    <t>2024</t>
  </si>
  <si>
    <t>Проектирование и реконструкция тепломагистрали по ул. 2-я Краснодарская ТК-401 – ТК-406.</t>
  </si>
  <si>
    <t>Проектирование и реконструкция тепломагистрали по ул. Красноармейская ТК-1613 – ТК-1613/6.</t>
  </si>
  <si>
    <t>Проектирование и реконструкция тепломагистрали от ТК-626/5 до 626/7-2 (КРП-1).</t>
  </si>
  <si>
    <t>Проектирование и реконструкция тепломагистрали по пер. Семашко от ТК-970 до ТК-970/8.</t>
  </si>
  <si>
    <t>Проектирование и реконструкция тепломагистрали по ул. Малюгиной/ Журавлева от ТК-183 до ТК-1911.</t>
  </si>
  <si>
    <t xml:space="preserve">Проектирование и реконструкция участка тепломагистрали № 1 (ТК-122 – ТК-129). </t>
  </si>
  <si>
    <t>Проектирование и реконструкция участка тепломагистрали по ул. Тельмана ТК-197 – ТК-197/2.</t>
  </si>
  <si>
    <t xml:space="preserve">Проектирование и реконструкция тепломагистрали от ТК-220 до ТК-227. </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</si>
  <si>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</si>
  <si>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</si>
  <si>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</si>
  <si>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</si>
  <si>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</si>
  <si>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</si>
  <si>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</si>
  <si>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</si>
  <si>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</si>
  <si>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</si>
  <si>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</si>
  <si>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</si>
  <si>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</si>
  <si>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</si>
  <si>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</si>
  <si>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</si>
  <si>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</si>
  <si>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</si>
  <si>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</si>
  <si>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</si>
  <si>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</si>
  <si>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</si>
  <si>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</si>
  <si>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</si>
  <si>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</si>
  <si>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</si>
  <si>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</si>
  <si>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</si>
  <si>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</si>
  <si>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</si>
  <si>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</si>
  <si>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</si>
  <si>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</si>
  <si>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</si>
  <si>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</si>
  <si>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</si>
  <si>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</si>
  <si>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</si>
  <si>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</si>
  <si>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</si>
  <si>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</si>
  <si>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</si>
  <si>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</si>
  <si>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</si>
  <si>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</si>
  <si>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</si>
  <si>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</si>
  <si>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</si>
  <si>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</si>
  <si>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</si>
  <si>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</si>
  <si>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</si>
  <si>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</si>
  <si>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</si>
  <si>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</si>
  <si>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</si>
  <si>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</si>
  <si>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</si>
  <si>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</si>
  <si>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</si>
  <si>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</si>
  <si>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</si>
  <si>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</si>
  <si>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</si>
  <si>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</si>
  <si>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</si>
  <si>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</si>
  <si>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</si>
  <si>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</si>
  <si>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</si>
  <si>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</si>
  <si>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</si>
  <si>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</si>
  <si>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</si>
  <si>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</si>
  <si>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</si>
  <si>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</si>
  <si>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</si>
  <si>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</si>
  <si>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</si>
  <si>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</si>
  <si>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</si>
  <si>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</si>
  <si>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</si>
  <si>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</si>
  <si>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</si>
  <si>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</si>
  <si>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</si>
  <si>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</si>
  <si>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</si>
  <si>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</si>
  <si>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</si>
  <si>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</si>
  <si>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</si>
  <si>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</si>
  <si>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</si>
  <si>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</si>
  <si>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</si>
  <si>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</si>
  <si>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</si>
  <si>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</si>
  <si>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</si>
  <si>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</si>
  <si>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</si>
  <si>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</si>
  <si>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</si>
  <si>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</si>
  <si>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</si>
  <si>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</si>
  <si>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</si>
  <si>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</si>
  <si>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</si>
  <si>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</si>
  <si>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</si>
  <si>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</si>
  <si>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</si>
  <si>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</si>
  <si>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</si>
  <si>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</si>
  <si>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</si>
  <si>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</si>
  <si>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</si>
  <si>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</si>
  <si>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</si>
  <si>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</si>
  <si>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</si>
  <si>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</si>
  <si>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</si>
  <si>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</si>
  <si>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</si>
  <si>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</si>
  <si>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</si>
  <si>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</si>
  <si>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</si>
  <si>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</si>
  <si>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</si>
  <si>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</si>
  <si>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</si>
  <si>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</si>
  <si>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</si>
  <si>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</si>
  <si>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</si>
  <si>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</si>
  <si>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</si>
  <si>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</si>
  <si>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</si>
  <si>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</si>
  <si>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</si>
  <si>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</si>
  <si>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</si>
  <si>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</si>
  <si>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</si>
  <si>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</si>
  <si>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</si>
  <si>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</si>
  <si>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</si>
  <si>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</si>
  <si>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</si>
  <si>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</si>
  <si>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</si>
  <si>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</si>
  <si>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</si>
  <si>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</si>
  <si>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</si>
  <si>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</si>
  <si>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</si>
  <si>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</si>
  <si>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</si>
  <si>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</si>
  <si>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</si>
  <si>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</si>
  <si>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</si>
  <si>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</si>
  <si>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</si>
  <si>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</si>
  <si>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</si>
  <si>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</si>
  <si>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</si>
  <si>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</si>
  <si>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</si>
  <si>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</si>
  <si>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</si>
  <si>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</si>
  <si>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</si>
  <si>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</si>
  <si>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</si>
  <si>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</si>
  <si>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</si>
  <si>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</si>
  <si>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</si>
  <si>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</si>
  <si>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</si>
  <si>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</si>
  <si>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</si>
  <si>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</si>
  <si>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</si>
  <si>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</si>
  <si>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</si>
  <si>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</si>
  <si>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</si>
  <si>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</si>
  <si>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</si>
  <si>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</si>
  <si>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</si>
  <si>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</si>
  <si>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</si>
  <si>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</si>
  <si>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</si>
  <si>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</si>
  <si>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</si>
  <si>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</si>
  <si>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</si>
  <si>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</si>
  <si>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</si>
  <si>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</si>
  <si>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</si>
  <si>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</si>
  <si>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</si>
  <si>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</si>
  <si>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</si>
  <si>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</si>
  <si>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</si>
  <si>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</si>
  <si>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</si>
  <si>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</si>
  <si>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</si>
  <si>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</si>
  <si>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</si>
  <si>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</si>
  <si>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</si>
  <si>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</si>
  <si>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</si>
  <si>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</si>
  <si>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</si>
  <si>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</si>
  <si>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</si>
  <si>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</si>
  <si>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</si>
  <si>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</si>
  <si>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</si>
  <si>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</si>
  <si>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</si>
  <si>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</si>
  <si>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</si>
  <si>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</si>
  <si>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</si>
  <si>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</si>
  <si>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</si>
  <si>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</si>
  <si>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</si>
  <si>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</si>
  <si>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</si>
  <si>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</si>
  <si>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</si>
  <si>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</si>
  <si>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</si>
  <si>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</si>
  <si>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</si>
  <si>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</si>
  <si>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</si>
  <si>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</si>
  <si>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</si>
  <si>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</si>
  <si>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</si>
  <si>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</si>
  <si>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</si>
  <si>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</si>
  <si>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</si>
  <si>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</si>
  <si>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</si>
  <si>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</si>
  <si>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</si>
  <si>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</si>
  <si>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</si>
  <si>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</si>
  <si>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</si>
  <si>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</si>
  <si>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</si>
  <si>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</si>
  <si>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</si>
  <si>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</si>
  <si>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</si>
  <si>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</si>
  <si>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</si>
  <si>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</si>
  <si>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</si>
  <si>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</si>
  <si>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</si>
  <si>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</si>
  <si>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</si>
  <si>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</si>
  <si>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</si>
  <si>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</si>
  <si>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</si>
  <si>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</si>
  <si>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</si>
  <si>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</si>
  <si>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</si>
  <si>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</si>
  <si>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</si>
  <si>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</si>
  <si>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</si>
  <si>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</si>
  <si>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</si>
  <si>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</si>
  <si>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</si>
  <si>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</si>
  <si>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</si>
  <si>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</si>
  <si>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</si>
  <si>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</si>
  <si>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</si>
  <si>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</si>
  <si>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</si>
  <si>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</si>
  <si>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</si>
  <si>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</si>
  <si>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</si>
  <si>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</si>
  <si>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</si>
  <si>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</si>
  <si>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</si>
  <si>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</si>
  <si>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</si>
  <si>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</si>
  <si>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</si>
  <si>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</si>
  <si>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</si>
  <si>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</si>
  <si>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</si>
  <si>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</si>
  <si>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</si>
  <si>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</si>
  <si>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</si>
  <si>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</si>
  <si>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</si>
  <si>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</si>
  <si>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</si>
  <si>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</si>
  <si>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</si>
  <si>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</si>
  <si>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</si>
  <si>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</si>
  <si>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</si>
  <si>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</si>
  <si>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</si>
  <si>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</si>
  <si>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</si>
  <si>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</si>
  <si>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</si>
  <si>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</si>
  <si>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</si>
  <si>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</si>
  <si>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</si>
  <si>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</si>
  <si>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</si>
  <si>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</si>
  <si>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</si>
  <si>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</si>
  <si>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Июль</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</si>
  <si>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</si>
  <si>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</si>
  <si>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</si>
  <si>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</si>
  <si>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</si>
  <si>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</si>
  <si>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</si>
  <si>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</si>
  <si>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</si>
  <si>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</si>
  <si>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</si>
  <si>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</si>
  <si>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</si>
  <si>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</si>
  <si>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</si>
  <si>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</si>
  <si>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</si>
  <si>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</si>
  <si>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</si>
  <si>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</si>
  <si>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</si>
  <si>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</si>
  <si>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</si>
  <si>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</si>
  <si>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</si>
  <si>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</si>
  <si>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</si>
  <si>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</si>
  <si>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</si>
  <si>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</si>
  <si>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</si>
  <si>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</si>
  <si>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</si>
  <si>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</si>
  <si>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</si>
  <si>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</si>
  <si>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</si>
  <si>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</si>
  <si>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</si>
  <si>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</si>
  <si>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</si>
  <si>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</si>
  <si>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</si>
  <si>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</si>
  <si>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</si>
  <si>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</si>
  <si>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</si>
  <si>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</si>
  <si>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</si>
  <si>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</si>
  <si>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</si>
  <si>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</si>
  <si>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</si>
  <si>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</si>
  <si>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</si>
  <si>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</si>
  <si>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</si>
  <si>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</si>
  <si>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</si>
  <si>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</si>
  <si>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</si>
  <si>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</si>
  <si>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</si>
  <si>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</si>
  <si>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</si>
  <si>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</si>
  <si>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</si>
  <si>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</si>
  <si>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</si>
  <si>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</si>
  <si>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</si>
  <si>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</si>
  <si>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</si>
  <si>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</si>
  <si>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</si>
  <si>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</si>
  <si>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</si>
  <si>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</si>
  <si>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</si>
  <si>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</si>
  <si>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</si>
  <si>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</si>
  <si>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</si>
  <si>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</si>
  <si>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</si>
  <si>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</si>
  <si>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</si>
  <si>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</si>
  <si>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</si>
  <si>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</si>
  <si>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</si>
  <si>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</si>
  <si>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</si>
  <si>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</si>
  <si>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</si>
  <si>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</si>
  <si>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</si>
  <si>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</si>
  <si>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</si>
  <si>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</si>
  <si>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</si>
  <si>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</si>
  <si>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</si>
  <si>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</si>
  <si>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</si>
  <si>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</si>
  <si>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</si>
  <si>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</si>
  <si>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</si>
  <si>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</si>
  <si>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</si>
  <si>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</si>
  <si>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</si>
  <si>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</si>
  <si>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</si>
  <si>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</si>
  <si>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</si>
  <si>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</si>
  <si>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</si>
  <si>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</si>
  <si>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</si>
  <si>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</si>
  <si>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</si>
  <si>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</si>
  <si>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</si>
  <si>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</si>
  <si>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</si>
  <si>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</si>
  <si>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</si>
  <si>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</si>
  <si>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</si>
  <si>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</si>
  <si>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</si>
  <si>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</si>
  <si>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</si>
  <si>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</si>
  <si>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</si>
  <si>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</si>
  <si>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</si>
  <si>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</si>
  <si>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</si>
  <si>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</si>
  <si>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</si>
  <si>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</si>
  <si>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</si>
  <si>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</si>
  <si>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</si>
  <si>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</si>
  <si>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</si>
  <si>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</si>
  <si>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</si>
  <si>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</si>
  <si>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</si>
  <si>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</si>
  <si>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</si>
  <si>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</si>
  <si>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</si>
  <si>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</si>
  <si>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</si>
  <si>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</si>
  <si>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</si>
  <si>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</si>
  <si>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</si>
  <si>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</si>
  <si>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</si>
  <si>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</si>
  <si>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</si>
  <si>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</si>
  <si>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</si>
  <si>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</si>
  <si>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</si>
  <si>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</si>
  <si>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</si>
  <si>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</si>
  <si>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</si>
  <si>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</si>
  <si>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</si>
  <si>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</si>
  <si>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</si>
  <si>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</si>
  <si>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</si>
  <si>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</si>
  <si>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</si>
  <si>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</si>
  <si>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</si>
  <si>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</si>
  <si>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</si>
  <si>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</si>
  <si>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</si>
  <si>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</si>
  <si>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</si>
  <si>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</si>
  <si>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</si>
  <si>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</si>
  <si>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</si>
  <si>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</si>
  <si>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</si>
  <si>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</si>
  <si>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</si>
  <si>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</si>
  <si>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</si>
  <si>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</si>
  <si>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</si>
  <si>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</si>
  <si>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</si>
  <si>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</si>
  <si>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</si>
  <si>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</si>
  <si>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</si>
  <si>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</si>
  <si>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</si>
  <si>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</si>
  <si>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</si>
  <si>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</si>
  <si>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</si>
  <si>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</si>
  <si>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</si>
  <si>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</si>
  <si>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</si>
  <si>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</si>
  <si>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</si>
  <si>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</si>
  <si>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</si>
  <si>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</si>
  <si>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</si>
  <si>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</si>
  <si>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</si>
  <si>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</si>
  <si>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</si>
  <si>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</si>
  <si>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</si>
  <si>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</si>
  <si>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</si>
  <si>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</si>
  <si>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</si>
  <si>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</si>
  <si>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</si>
  <si>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</si>
  <si>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</si>
  <si>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</si>
  <si>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</si>
  <si>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</si>
  <si>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</si>
  <si>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</si>
  <si>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</si>
  <si>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</si>
  <si>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</si>
  <si>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</si>
  <si>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</si>
  <si>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</si>
  <si>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</si>
  <si>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</si>
  <si>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</si>
  <si>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</si>
  <si>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</si>
  <si>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</si>
  <si>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</si>
  <si>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</si>
  <si>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</si>
  <si>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</si>
  <si>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</si>
  <si>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</si>
  <si>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</si>
  <si>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</si>
  <si>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</si>
  <si>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</si>
  <si>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</si>
  <si>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</si>
  <si>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</si>
  <si>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</si>
  <si>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</si>
  <si>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</si>
  <si>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</si>
  <si>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</si>
  <si>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</si>
  <si>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</si>
  <si>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</si>
  <si>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</si>
  <si>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</si>
  <si>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</si>
  <si>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</si>
  <si>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</si>
  <si>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</si>
  <si>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</si>
  <si>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</si>
  <si>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</si>
  <si>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</si>
  <si>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</si>
  <si>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</si>
  <si>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</si>
  <si>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</si>
  <si>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</si>
  <si>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</si>
  <si>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</si>
  <si>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</si>
  <si>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</si>
  <si>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</si>
  <si>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</si>
  <si>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</si>
  <si>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</si>
  <si>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</si>
  <si>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</si>
  <si>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</si>
  <si>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</si>
  <si>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</si>
  <si>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</si>
  <si>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</si>
  <si>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</si>
  <si>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</si>
  <si>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</si>
  <si>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</si>
  <si>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</si>
  <si>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</si>
  <si>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</si>
  <si>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</si>
  <si>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</si>
  <si>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</si>
  <si>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</si>
  <si>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</si>
  <si>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</si>
  <si>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</si>
  <si>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</si>
  <si>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</si>
  <si>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</si>
  <si>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</si>
  <si>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</si>
  <si>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</si>
  <si>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</si>
  <si>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</si>
  <si>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</si>
  <si>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</si>
  <si>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</si>
  <si>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</si>
  <si>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</si>
  <si>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</si>
  <si>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</si>
  <si>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</si>
  <si>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</si>
  <si>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</si>
  <si>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</si>
  <si>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</si>
  <si>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</si>
  <si>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</si>
  <si>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</si>
  <si>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</si>
  <si>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</si>
  <si>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</si>
  <si>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</si>
  <si>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</si>
  <si>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</si>
  <si>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</si>
  <si>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</si>
  <si>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</si>
  <si>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</si>
  <si>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</si>
  <si>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</si>
  <si>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</si>
  <si>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</si>
  <si>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</si>
  <si>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</si>
  <si>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</si>
  <si>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</si>
  <si>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</si>
  <si>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</si>
  <si>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</si>
  <si>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</si>
  <si>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</si>
  <si>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</si>
  <si>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</si>
  <si>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</si>
  <si>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</si>
  <si>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</si>
  <si>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</si>
  <si>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</si>
  <si>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</si>
  <si>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</si>
  <si>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</si>
  <si>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</si>
  <si>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</si>
  <si>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</si>
  <si>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</si>
  <si>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</si>
  <si>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</si>
  <si>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</si>
  <si>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</si>
  <si>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</si>
  <si>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</si>
  <si>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</si>
  <si>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</si>
  <si>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</si>
  <si>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</si>
  <si>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</si>
  <si>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</si>
  <si>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</si>
  <si>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</si>
  <si>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</si>
  <si>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</si>
  <si>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</si>
  <si>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</si>
  <si>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</si>
  <si>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</si>
  <si>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</si>
  <si>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</si>
  <si>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</si>
  <si>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</si>
  <si>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</si>
  <si>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</si>
  <si>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</si>
  <si>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</si>
  <si>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</si>
  <si>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</si>
  <si>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</si>
  <si>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</si>
  <si>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</si>
  <si>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</si>
  <si>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</si>
  <si>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</si>
  <si>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</si>
  <si>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</si>
  <si>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</si>
  <si>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</si>
  <si>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</si>
  <si>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</si>
  <si>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</si>
  <si>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</si>
  <si>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</si>
  <si>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</si>
  <si>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</si>
  <si>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</si>
  <si>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</si>
  <si>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</si>
  <si>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</si>
  <si>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</si>
  <si>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</si>
  <si>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</si>
  <si>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</si>
  <si>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</si>
  <si>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</si>
  <si>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</si>
  <si>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</si>
  <si>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</si>
  <si>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</si>
  <si>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</si>
  <si>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</si>
  <si>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</si>
  <si>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</si>
  <si>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</si>
  <si>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</si>
  <si>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</si>
  <si>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</si>
  <si>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</si>
  <si>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</si>
  <si>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</si>
  <si>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</si>
  <si>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</si>
  <si>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</si>
  <si>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</si>
  <si>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</si>
  <si>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</si>
  <si>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</si>
  <si>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</si>
  <si>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</si>
  <si>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</si>
  <si>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</si>
  <si>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</si>
  <si>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</si>
  <si>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</si>
  <si>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</si>
  <si>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</si>
  <si>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</si>
  <si>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</si>
  <si>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</si>
  <si>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</si>
  <si>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</si>
  <si>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</si>
  <si>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</si>
  <si>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</si>
  <si>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</si>
  <si>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</si>
  <si>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</si>
  <si>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</si>
  <si>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</si>
  <si>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</si>
  <si>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</si>
  <si>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</si>
  <si>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</si>
  <si>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</si>
  <si>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</si>
  <si>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</si>
  <si>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</si>
  <si>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</si>
  <si>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</si>
  <si>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</si>
  <si>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</si>
  <si>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</si>
  <si>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</si>
  <si>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</si>
  <si>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</si>
  <si>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</si>
  <si>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</si>
  <si>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</si>
  <si>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Постановление № 508 от 15.11.2024 "О внесении изменений в инвестиционную программу теплоснабжающей организации ООО «Ростовские тепловые сети» (ИНН 3445102073)  на 2024 год"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</si>
  <si>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</si>
  <si>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</si>
  <si>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</si>
  <si>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</si>
  <si>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</si>
  <si>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</si>
  <si>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</si>
  <si>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</si>
  <si>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</si>
  <si>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</si>
  <si>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</si>
  <si>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</si>
  <si>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</si>
  <si>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</si>
  <si>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</si>
  <si>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</si>
  <si>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</si>
  <si>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</si>
  <si>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</si>
  <si>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</si>
  <si>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</si>
  <si>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</si>
  <si>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</si>
  <si>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</si>
  <si>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</si>
  <si>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</si>
  <si>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</si>
  <si>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</si>
  <si>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</si>
  <si>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</si>
  <si>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</si>
  <si>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</si>
  <si>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</si>
  <si>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</si>
  <si>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</si>
  <si>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</si>
  <si>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</si>
  <si>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</si>
  <si>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</si>
  <si>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</si>
  <si>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</si>
  <si>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</si>
  <si>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</si>
  <si>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</si>
  <si>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</si>
  <si>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</si>
  <si>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</si>
  <si>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</si>
  <si>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</si>
  <si>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</si>
  <si>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</si>
  <si>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</si>
  <si>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</si>
  <si>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</si>
  <si>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</si>
  <si>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</si>
  <si>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</si>
  <si>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</si>
  <si>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</si>
  <si>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</si>
  <si>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</si>
  <si>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</si>
  <si>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</si>
  <si>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</si>
  <si>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</si>
  <si>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</si>
  <si>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</si>
  <si>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</si>
  <si>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</si>
  <si>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</si>
  <si>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</si>
  <si>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</si>
  <si>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</si>
  <si>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</si>
  <si>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</si>
  <si>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</si>
  <si>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</si>
  <si>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</si>
  <si>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</si>
  <si>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</si>
  <si>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</si>
  <si>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</si>
  <si>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</si>
  <si>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</si>
  <si>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</si>
  <si>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</si>
  <si>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</si>
  <si>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</si>
  <si>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</si>
  <si>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</si>
  <si>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</si>
  <si>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</si>
  <si>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</si>
  <si>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</si>
  <si>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</si>
  <si>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</si>
  <si>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</si>
  <si>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</si>
  <si>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</si>
  <si>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</si>
  <si>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</si>
  <si>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</si>
  <si>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</si>
  <si>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</si>
  <si>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</si>
  <si>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</si>
  <si>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</si>
  <si>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</si>
  <si>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</si>
  <si>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</si>
  <si>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</si>
  <si>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</si>
  <si>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</si>
  <si>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</si>
  <si>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</si>
  <si>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</si>
  <si>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</si>
  <si>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</si>
  <si>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</si>
  <si>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</si>
  <si>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</si>
  <si>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</si>
  <si>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</si>
  <si>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</si>
  <si>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</si>
  <si>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</si>
  <si>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</si>
  <si>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</si>
  <si>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</si>
  <si>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</si>
  <si>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</si>
  <si>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</si>
  <si>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</si>
  <si>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</si>
  <si>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</si>
  <si>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</si>
  <si>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</si>
  <si>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</si>
  <si>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</si>
  <si>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</si>
  <si>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</si>
  <si>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</si>
  <si>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</si>
  <si>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</si>
  <si>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</si>
  <si>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</si>
  <si>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</si>
  <si>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</si>
  <si>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</si>
  <si>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</si>
  <si>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</si>
  <si>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</si>
  <si>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</si>
  <si>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</si>
  <si>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</si>
  <si>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</si>
  <si>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</si>
  <si>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</si>
  <si>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</si>
  <si>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</si>
  <si>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</si>
  <si>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</si>
  <si>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</si>
  <si>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</si>
  <si>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</si>
  <si>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</si>
  <si>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</si>
  <si>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</si>
  <si>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</si>
  <si>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</si>
  <si>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</si>
  <si>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</si>
  <si>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</si>
  <si>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</si>
  <si>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</si>
  <si>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</si>
  <si>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</si>
  <si>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</si>
  <si>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</si>
  <si>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</si>
  <si>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</si>
  <si>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</si>
  <si>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</si>
  <si>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</si>
  <si>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</si>
  <si>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</si>
  <si>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</si>
  <si>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</si>
  <si>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</si>
  <si>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</si>
  <si>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</si>
  <si>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</si>
  <si>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</si>
  <si>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</si>
  <si>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</si>
  <si>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</si>
  <si>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</si>
  <si>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</si>
  <si>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</si>
  <si>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</si>
  <si>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</si>
  <si>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</si>
  <si>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</si>
  <si>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</si>
  <si>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</si>
  <si>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</si>
  <si>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</si>
  <si>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</si>
  <si>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</si>
  <si>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</si>
  <si>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</si>
  <si>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</si>
  <si>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</si>
  <si>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</si>
  <si>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</si>
  <si>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</si>
  <si>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</si>
  <si>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</si>
  <si>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</si>
  <si>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</si>
  <si>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</si>
  <si>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</si>
  <si>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</si>
  <si>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</si>
  <si>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</si>
  <si>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</si>
  <si>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</si>
  <si>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</si>
  <si>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</si>
  <si>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</si>
  <si>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</si>
  <si>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</si>
  <si>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</si>
  <si>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</si>
  <si>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</si>
  <si>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</si>
  <si>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</si>
  <si>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</si>
  <si>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</si>
  <si>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</si>
  <si>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</si>
  <si>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</si>
  <si>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</si>
  <si>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</si>
  <si>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</si>
  <si>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</si>
  <si>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</si>
  <si>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</si>
  <si>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</si>
  <si>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</si>
  <si>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</si>
  <si>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</si>
  <si>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</si>
  <si>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</si>
  <si>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</si>
  <si>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</si>
  <si>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</si>
  <si>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</si>
  <si>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</si>
  <si>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</si>
  <si>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</si>
  <si>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</si>
  <si>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</si>
  <si>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</si>
  <si>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</si>
  <si>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</si>
  <si>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</si>
  <si>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</si>
  <si>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</si>
  <si>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</si>
  <si>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</si>
  <si>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</si>
  <si>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</si>
  <si>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</si>
  <si>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</si>
  <si>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</si>
  <si>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</si>
  <si>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</si>
  <si>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</si>
  <si>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</si>
  <si>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</si>
  <si>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</si>
  <si>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</si>
  <si>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</si>
  <si>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</si>
  <si>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</si>
  <si>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</si>
  <si>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</si>
  <si>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</si>
  <si>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</si>
  <si>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</si>
  <si>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</si>
  <si>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</si>
  <si>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</si>
  <si>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</si>
  <si>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</si>
  <si>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</si>
  <si>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</si>
  <si>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</si>
  <si>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</si>
  <si>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</si>
  <si>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</si>
  <si>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</si>
  <si>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</si>
  <si>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</si>
  <si>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</si>
  <si>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</si>
  <si>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</si>
  <si>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</si>
  <si>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</si>
  <si>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</si>
  <si>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</si>
  <si>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</si>
  <si>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</si>
  <si>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</si>
  <si>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</si>
  <si>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</si>
  <si>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</si>
  <si>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</si>
  <si>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</si>
  <si>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</si>
  <si>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</si>
  <si>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</si>
  <si>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</si>
  <si>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</si>
  <si>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</si>
  <si>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</si>
  <si>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</si>
  <si>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</si>
  <si>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</si>
  <si>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</si>
  <si>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</si>
  <si>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</si>
  <si>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</si>
  <si>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</si>
  <si>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</si>
  <si>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</si>
  <si>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</si>
  <si>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</si>
  <si>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</si>
  <si>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</si>
  <si>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</si>
  <si>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</si>
  <si>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</si>
  <si>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</si>
  <si>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</si>
  <si>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</si>
  <si>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</si>
  <si>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</si>
  <si>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</si>
  <si>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</si>
  <si>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</si>
  <si>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</si>
  <si>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</si>
  <si>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</si>
  <si>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</si>
  <si>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</si>
  <si>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</si>
  <si>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</si>
  <si>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</si>
  <si>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</si>
  <si>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</si>
  <si>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</si>
  <si>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</si>
  <si>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</si>
  <si>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</si>
  <si>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</si>
  <si>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</si>
  <si>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</si>
  <si>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</si>
  <si>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</si>
  <si>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</si>
  <si>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</si>
  <si>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</si>
  <si>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</si>
  <si>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</si>
  <si>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</si>
  <si>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</si>
  <si>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</si>
  <si>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</si>
  <si>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</si>
  <si>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</si>
  <si>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</si>
  <si>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</si>
  <si>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</si>
  <si>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</si>
  <si>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</si>
  <si>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</si>
  <si>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</si>
  <si>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</si>
  <si>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</si>
  <si>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</si>
  <si>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</si>
  <si>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</si>
  <si>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</si>
  <si>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</si>
  <si>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</si>
  <si>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</si>
  <si>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</si>
  <si>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</si>
  <si>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</si>
  <si>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</si>
  <si>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</si>
  <si>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</si>
  <si>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</si>
  <si>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</si>
  <si>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</si>
  <si>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</si>
  <si>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</si>
  <si>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</si>
  <si>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</si>
  <si>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</si>
  <si>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</si>
  <si>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</si>
  <si>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</si>
  <si>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</si>
  <si>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</si>
  <si>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</si>
  <si>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</si>
  <si>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</si>
  <si>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</si>
  <si>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</si>
  <si>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</si>
  <si>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</si>
  <si>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</si>
  <si>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</si>
  <si>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</si>
  <si>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</si>
  <si>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</si>
  <si>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</si>
  <si>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</si>
  <si>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</si>
  <si>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</si>
  <si>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</si>
  <si>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</si>
  <si>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</si>
  <si>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</si>
  <si>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</si>
  <si>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</si>
  <si>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</si>
  <si>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</si>
  <si>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</si>
  <si>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</si>
  <si>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</si>
  <si>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</si>
  <si>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</si>
  <si>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</si>
  <si>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</si>
  <si>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</si>
  <si>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</si>
  <si>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</si>
  <si>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</si>
  <si>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</si>
  <si>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</si>
  <si>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</si>
  <si>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</si>
  <si>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</si>
  <si>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</si>
  <si>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</si>
  <si>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</si>
  <si>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</si>
  <si>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</si>
  <si>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</si>
  <si>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</si>
  <si>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</si>
  <si>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</si>
  <si>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</si>
  <si>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</si>
  <si>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</si>
  <si>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</si>
  <si>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</si>
  <si>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</si>
  <si>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</si>
  <si>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</si>
  <si>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</si>
  <si>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</si>
  <si>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</si>
  <si>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</si>
  <si>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</si>
  <si>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</si>
  <si>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</si>
  <si>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</si>
  <si>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</si>
  <si>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</si>
  <si>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</si>
  <si>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</si>
  <si>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</si>
  <si>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</si>
  <si>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</si>
  <si>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</si>
  <si>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</si>
  <si>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</si>
  <si>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</si>
  <si>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</si>
  <si>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</si>
  <si>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</si>
  <si>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</si>
  <si>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</si>
  <si>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</si>
  <si>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</si>
  <si>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</si>
  <si>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</si>
  <si>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</si>
  <si>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</si>
  <si>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</si>
  <si>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</si>
  <si>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</si>
  <si>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</si>
  <si>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</si>
  <si>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</si>
  <si>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</si>
  <si>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</si>
  <si>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</si>
  <si>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</si>
  <si>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</si>
  <si>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</si>
  <si>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</si>
  <si>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</si>
  <si>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</si>
  <si>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</si>
  <si>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</si>
  <si>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</si>
  <si>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</si>
  <si>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</si>
  <si>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</si>
  <si>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</si>
  <si>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</si>
  <si>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</si>
  <si>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</si>
  <si>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</si>
  <si>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</si>
  <si>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</si>
  <si>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</si>
  <si>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</si>
  <si>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</si>
  <si>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</si>
  <si>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</si>
  <si>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</si>
  <si>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</si>
  <si>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</si>
  <si>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</si>
  <si>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</si>
  <si>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</si>
  <si>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</si>
  <si>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</si>
  <si>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</si>
  <si>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</si>
  <si>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</si>
  <si>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</si>
  <si>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</si>
  <si>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</si>
  <si>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</si>
  <si>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</si>
  <si>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</si>
  <si>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</si>
  <si>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</si>
  <si>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</si>
  <si>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</si>
  <si>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</si>
  <si>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</si>
  <si>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</si>
  <si>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</si>
  <si>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</si>
  <si>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</si>
  <si>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</si>
  <si>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</si>
  <si>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</si>
  <si>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</si>
  <si>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</si>
  <si>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</si>
  <si>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</si>
  <si>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</si>
  <si>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</si>
  <si>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</si>
  <si>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</si>
  <si>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</si>
  <si>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</si>
  <si>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</si>
  <si>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</si>
  <si>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</si>
  <si>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</si>
  <si>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</si>
  <si>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</si>
  <si>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</si>
  <si>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</si>
  <si>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</si>
  <si>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</si>
  <si>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</si>
  <si>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</si>
  <si>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</si>
  <si>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</si>
  <si>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</si>
  <si>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</si>
  <si>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</si>
  <si>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</si>
  <si>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</si>
  <si>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</si>
  <si>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</si>
  <si>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</si>
  <si>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</si>
  <si>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</si>
  <si>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</si>
  <si>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</si>
  <si>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</si>
  <si>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</si>
  <si>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</si>
  <si>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</si>
  <si>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</si>
  <si>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</si>
  <si>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</si>
  <si>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</si>
  <si>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</si>
  <si>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</si>
  <si>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</si>
  <si>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</si>
  <si>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</si>
  <si>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</si>
  <si>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</si>
  <si>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</si>
  <si>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</si>
  <si>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</si>
  <si>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</si>
  <si>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</si>
  <si>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</si>
  <si>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</si>
  <si>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</si>
  <si>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</si>
  <si>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</si>
  <si>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</si>
  <si>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</si>
  <si>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</si>
  <si>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</si>
  <si>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</si>
  <si>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</si>
  <si>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</si>
  <si>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</si>
  <si>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</si>
  <si>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</si>
  <si>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</si>
  <si>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</si>
  <si>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</si>
  <si>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</si>
  <si>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</si>
  <si>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</si>
  <si>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</si>
  <si>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</si>
  <si>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</si>
  <si>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</si>
  <si>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</si>
  <si>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</si>
  <si>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</si>
  <si>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</si>
  <si>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</si>
  <si>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</si>
  <si>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</si>
  <si>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</si>
  <si>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</si>
  <si>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</si>
  <si>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</si>
  <si>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</si>
  <si>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</si>
  <si>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</si>
  <si>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</si>
  <si>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</si>
  <si>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</si>
  <si>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</si>
  <si>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</si>
  <si>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</si>
  <si>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</si>
  <si>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</si>
  <si>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</si>
  <si>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</si>
  <si>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</si>
  <si>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</si>
  <si>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</si>
  <si>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</si>
  <si>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</si>
  <si>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</si>
  <si>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</si>
  <si>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</si>
  <si>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</si>
  <si>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</si>
  <si>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</si>
  <si>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</si>
  <si>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</si>
  <si>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</si>
  <si>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</si>
  <si>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</si>
  <si>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</si>
  <si>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</si>
  <si>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</si>
  <si>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</si>
  <si>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</si>
  <si>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</si>
  <si>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</si>
  <si>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</si>
  <si>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</si>
  <si>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</si>
  <si>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</si>
  <si>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</si>
  <si>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</si>
  <si>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</si>
  <si>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</si>
  <si>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</si>
  <si>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</si>
  <si>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</si>
  <si>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</si>
  <si>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</si>
  <si>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</si>
  <si>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</si>
  <si>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</si>
  <si>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</si>
  <si>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</si>
  <si>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</si>
  <si>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</si>
  <si>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</si>
  <si>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</si>
  <si>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</si>
  <si>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</si>
  <si>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</si>
  <si>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</si>
  <si>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</si>
  <si>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</si>
  <si>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</si>
  <si>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</si>
  <si>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</si>
  <si>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</si>
  <si>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</si>
  <si>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</si>
  <si>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</si>
  <si>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</si>
  <si>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</si>
  <si>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</si>
  <si>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</si>
  <si>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</si>
  <si>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</si>
  <si>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</si>
  <si>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</si>
  <si>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</si>
  <si>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</si>
  <si>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</si>
  <si>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</si>
  <si>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</si>
  <si>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</si>
  <si>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</si>
  <si>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</si>
  <si>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</si>
  <si>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</si>
  <si>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</si>
  <si>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</si>
  <si>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</si>
  <si>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</si>
  <si>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</si>
  <si>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</si>
  <si>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</si>
  <si>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</si>
  <si>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</si>
  <si>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</si>
  <si>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</si>
  <si>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</si>
  <si>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</si>
  <si>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</si>
  <si>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</si>
  <si>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</si>
  <si>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</si>
  <si>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</si>
  <si>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</si>
  <si>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</si>
  <si>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</si>
  <si>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</si>
  <si>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</si>
  <si>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</si>
  <si>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</si>
  <si>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</si>
  <si>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</si>
  <si>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</si>
  <si>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</si>
  <si>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</si>
  <si>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</si>
  <si>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</si>
  <si>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</si>
  <si>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</si>
  <si>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</si>
  <si>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</si>
  <si>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</si>
  <si>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</si>
  <si>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</si>
  <si>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</si>
  <si>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</si>
  <si>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</si>
  <si>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</si>
  <si>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</si>
  <si>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</si>
  <si>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</si>
  <si>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</si>
  <si>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</si>
  <si>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</si>
  <si>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</si>
  <si>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</si>
  <si>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</si>
  <si>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</si>
  <si>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</si>
  <si>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</si>
  <si>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</si>
  <si>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</si>
  <si>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</si>
  <si>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</si>
  <si>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</si>
  <si>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</si>
  <si>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</si>
  <si>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</si>
  <si>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</si>
  <si>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</si>
  <si>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</si>
  <si>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</si>
  <si>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</si>
  <si>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</si>
  <si>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</si>
  <si>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</si>
  <si>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</si>
  <si>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</si>
  <si>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</si>
  <si>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</si>
  <si>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</si>
  <si>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</si>
  <si>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</si>
  <si>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</si>
  <si>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</si>
  <si>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</si>
  <si>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</si>
  <si>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</si>
  <si>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</si>
  <si>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</si>
  <si>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</si>
  <si>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</si>
  <si>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</si>
  <si>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</si>
  <si>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</si>
  <si>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</si>
  <si>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</si>
  <si>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</si>
  <si>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</si>
  <si>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</si>
  <si>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</si>
  <si>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</si>
  <si>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</si>
  <si>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</si>
  <si>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</si>
  <si>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</si>
  <si>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</si>
  <si>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</si>
  <si>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</si>
  <si>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</si>
  <si>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</si>
  <si>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</si>
  <si>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</si>
  <si>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</si>
  <si>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</si>
  <si>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</si>
  <si>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</si>
  <si>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</si>
  <si>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</si>
  <si>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</si>
  <si>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</si>
  <si>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</si>
  <si>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</si>
  <si>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</si>
  <si>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</si>
  <si>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</si>
  <si>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</si>
  <si>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</si>
  <si>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</si>
  <si>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</si>
  <si>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</si>
  <si>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</si>
  <si>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</si>
  <si>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</si>
  <si>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</si>
  <si>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</si>
  <si>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</si>
  <si>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</si>
  <si>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</si>
  <si>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</si>
  <si>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</si>
  <si>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</si>
  <si>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</si>
  <si>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</si>
  <si>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</si>
  <si>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</si>
  <si>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</si>
  <si>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</si>
  <si>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</si>
  <si>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</si>
  <si>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</si>
  <si>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</si>
  <si>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</si>
  <si>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</si>
  <si>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</si>
  <si>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</si>
  <si>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</si>
  <si>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</si>
  <si>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</si>
  <si>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</si>
  <si>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</si>
  <si>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</si>
  <si>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</si>
  <si>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</si>
  <si>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</si>
  <si>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</si>
  <si>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</si>
  <si>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</si>
  <si>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</si>
  <si>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</si>
  <si>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</si>
  <si>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</si>
  <si>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</si>
  <si>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</si>
  <si>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</si>
  <si>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</si>
  <si>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</si>
  <si>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</si>
  <si>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</si>
  <si>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</si>
  <si>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</si>
  <si>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</si>
  <si>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</si>
  <si>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</si>
  <si>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</si>
  <si>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</si>
  <si>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</si>
  <si>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</si>
  <si>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</si>
  <si>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</si>
  <si>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</si>
  <si>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</si>
  <si>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</si>
  <si>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</si>
  <si>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</si>
  <si>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</si>
  <si>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</si>
  <si>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</si>
  <si>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</si>
  <si>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</si>
  <si>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</si>
  <si>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</si>
  <si>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</si>
  <si>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</si>
  <si>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</si>
  <si>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</si>
  <si>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</si>
  <si>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</si>
  <si>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</si>
  <si>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</si>
  <si>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</si>
  <si>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</si>
  <si>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</si>
  <si>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</si>
  <si>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23-10-2024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</si>
  <si>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</si>
  <si>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</si>
  <si>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</si>
  <si>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</si>
  <si>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</si>
  <si>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</si>
  <si>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</si>
  <si>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</si>
  <si>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</si>
  <si>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</si>
  <si>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</si>
  <si>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</si>
  <si>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</si>
  <si>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</si>
  <si>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</si>
  <si>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</si>
  <si>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</si>
  <si>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</si>
  <si>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</si>
  <si>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</si>
  <si>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</si>
  <si>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</si>
  <si>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</si>
  <si>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</si>
  <si>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</si>
  <si>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</si>
  <si>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</si>
  <si>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</si>
  <si>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</si>
  <si>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</si>
  <si>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</si>
  <si>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</si>
  <si>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</si>
  <si>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</si>
  <si>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</si>
  <si>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</si>
  <si>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</si>
  <si>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27-09-2024 00:00:00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</si>
  <si>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</si>
  <si>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</si>
  <si>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</si>
  <si>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</si>
  <si>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</si>
  <si>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</si>
  <si>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</si>
  <si>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</si>
  <si>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</si>
  <si>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</si>
  <si>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</si>
  <si>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</si>
  <si>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</si>
  <si>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</si>
  <si>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</si>
  <si>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</si>
  <si>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</si>
  <si>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</si>
  <si>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12-11-2024 00:00:00</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</si>
  <si>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</si>
  <si>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</si>
  <si>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</si>
  <si>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</si>
  <si>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</si>
  <si>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</si>
  <si>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</si>
  <si>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</si>
  <si>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</si>
  <si>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</si>
  <si>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</si>
  <si>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</si>
  <si>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</si>
  <si>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</si>
  <si>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</si>
  <si>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</si>
  <si>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</si>
  <si>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</si>
  <si>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</si>
  <si>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</si>
  <si>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</si>
  <si>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</si>
  <si>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</si>
  <si>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</si>
  <si>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</si>
  <si>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</si>
  <si>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</si>
  <si>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</si>
  <si>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</si>
  <si>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</si>
  <si>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</si>
  <si>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</si>
  <si>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</si>
  <si>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</si>
  <si>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</si>
  <si>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</si>
  <si>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</si>
  <si>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</si>
  <si>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</si>
  <si>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</si>
  <si>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</si>
  <si>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</si>
  <si>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</si>
  <si>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</si>
  <si>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</si>
  <si>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</si>
  <si>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</si>
  <si>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</si>
  <si>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</si>
  <si>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</si>
  <si>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</si>
  <si>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</si>
  <si>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</si>
  <si>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</si>
  <si>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</si>
  <si>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</si>
  <si>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</si>
  <si>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</si>
  <si>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</si>
  <si>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</si>
  <si>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</si>
  <si>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</si>
  <si>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</si>
  <si>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</si>
  <si>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</si>
  <si>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</si>
  <si>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</si>
  <si>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</si>
  <si>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</si>
  <si>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</si>
  <si>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16-08-2024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</si>
  <si>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</si>
  <si>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</si>
  <si>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</si>
  <si>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</si>
  <si>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</si>
  <si>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</si>
  <si>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</si>
  <si>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</si>
  <si>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</si>
  <si>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</si>
  <si>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</si>
  <si>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</si>
  <si>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</si>
  <si>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</si>
  <si>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</si>
  <si>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</si>
  <si>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</si>
  <si>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</si>
  <si>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</si>
  <si>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</si>
  <si>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</si>
  <si>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</si>
  <si>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</si>
  <si>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</si>
  <si>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</si>
  <si>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</si>
  <si>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</si>
  <si>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</si>
  <si>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</si>
  <si>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</si>
  <si>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</si>
  <si>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</si>
  <si>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</si>
  <si>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</si>
  <si>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</si>
  <si>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</si>
  <si>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</si>
  <si>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</si>
  <si>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</si>
  <si>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</si>
  <si>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</si>
  <si>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</si>
  <si>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</si>
  <si>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</si>
  <si>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</si>
  <si>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</si>
  <si>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</si>
  <si>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</si>
  <si>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</si>
  <si>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</si>
  <si>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</si>
  <si>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</si>
  <si>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</si>
  <si>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</si>
  <si>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</si>
  <si>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</si>
  <si>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</si>
  <si>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</si>
  <si>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</si>
  <si>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</si>
  <si>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</si>
  <si>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</si>
  <si>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</si>
  <si>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</si>
  <si>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</si>
  <si>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</si>
  <si>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</si>
  <si>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</si>
  <si>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</si>
  <si>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</si>
  <si>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</si>
  <si>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</si>
  <si>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</si>
  <si>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</si>
  <si>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</si>
  <si>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</si>
  <si>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</si>
  <si>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</si>
  <si>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</si>
  <si>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</si>
  <si>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</si>
  <si>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</si>
  <si>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</si>
  <si>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</si>
  <si>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</si>
  <si>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</si>
  <si>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</si>
  <si>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</si>
  <si>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</si>
  <si>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</si>
  <si>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</si>
  <si>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</si>
  <si>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</si>
  <si>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</si>
  <si>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</si>
  <si>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</si>
  <si>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</si>
  <si>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29-10-2024 00:00:00</t>
  </si>
  <si>
    <t>26454355</t>
  </si>
  <si>
    <t>ОАО "КХ"</t>
  </si>
  <si>
    <t>6126102033</t>
  </si>
  <si>
    <t>03-11-2011 00:00:00</t>
  </si>
  <si>
    <t>26776286</t>
  </si>
  <si>
    <t>ООО "Азов ВКС ЮГ"</t>
  </si>
  <si>
    <t>6140030687</t>
  </si>
  <si>
    <t>31775088</t>
  </si>
  <si>
    <t>ООО "Благоустроитель"</t>
  </si>
  <si>
    <t>6125034197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</si>
  <si>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</si>
  <si>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</si>
  <si>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</si>
  <si>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</si>
  <si>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</si>
  <si>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</si>
  <si>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</si>
  <si>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</si>
  <si>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</si>
  <si>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</si>
  <si>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</si>
  <si>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</si>
  <si>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</si>
  <si>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</si>
  <si>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</si>
  <si>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</si>
  <si>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</si>
  <si>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</si>
  <si>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</si>
  <si>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</si>
  <si>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</si>
  <si>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</si>
  <si>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</si>
  <si>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</si>
  <si>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</si>
  <si>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</si>
  <si>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</si>
  <si>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</si>
  <si>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</si>
  <si>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</si>
  <si>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</si>
  <si>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</si>
  <si>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</si>
  <si>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</si>
  <si>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</si>
  <si>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</si>
  <si>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</si>
  <si>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31708647</t>
  </si>
  <si>
    <t>МУП "КОММУНАЛЬЩИК"</t>
  </si>
  <si>
    <t>6147024347</t>
  </si>
  <si>
    <t>21-06-2024 00:00:00</t>
  </si>
  <si>
    <t>26382599</t>
  </si>
  <si>
    <t>МУП "Коммунальное хозяйство"</t>
  </si>
  <si>
    <t>6146005020</t>
  </si>
  <si>
    <t>614601001</t>
  </si>
  <si>
    <t>20-09-2024 00:00:00</t>
  </si>
  <si>
    <t>26822428</t>
  </si>
  <si>
    <t>МУП "Полигон"</t>
  </si>
  <si>
    <t>6119000986</t>
  </si>
  <si>
    <t>28-10-2010 00:00:00</t>
  </si>
  <si>
    <t>12-09-2024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</si>
  <si>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</si>
  <si>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</si>
  <si>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</si>
  <si>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</si>
  <si>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</si>
  <si>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</si>
  <si>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</si>
  <si>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</si>
  <si>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</si>
  <si>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</si>
  <si>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</si>
  <si>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</si>
  <si>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09-10-2024 00:00:00</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</si>
  <si>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</si>
  <si>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</si>
  <si>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</si>
  <si>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</si>
  <si>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</si>
  <si>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</si>
  <si>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</si>
  <si>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</si>
  <si>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</si>
  <si>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</si>
  <si>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</si>
  <si>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</si>
  <si>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</si>
  <si>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</si>
  <si>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</si>
  <si>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</si>
  <si>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</si>
  <si>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</si>
  <si>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</si>
  <si>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</si>
  <si>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</si>
  <si>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</si>
  <si>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31212122</t>
  </si>
  <si>
    <t>ООО "ГК "Чистый город"</t>
  </si>
  <si>
    <t>3435085647</t>
  </si>
  <si>
    <t>772501001</t>
  </si>
  <si>
    <t>01-11-2024 00:00:00</t>
  </si>
  <si>
    <t>31743233</t>
  </si>
  <si>
    <t>ООО "Гуковское спецавтохозяйство"</t>
  </si>
  <si>
    <t>6144023183</t>
  </si>
  <si>
    <t>31772564</t>
  </si>
  <si>
    <t>ООО "Индустрия"</t>
  </si>
  <si>
    <t>6150071523</t>
  </si>
  <si>
    <t>31770799</t>
  </si>
  <si>
    <t>ООО "КХ"</t>
  </si>
  <si>
    <t>6146006176</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</si>
  <si>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</si>
  <si>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</si>
  <si>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</si>
  <si>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</si>
  <si>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</si>
  <si>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</si>
  <si>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</si>
  <si>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</si>
  <si>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</si>
  <si>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</si>
  <si>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</si>
  <si>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</si>
  <si>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</si>
  <si>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</si>
  <si>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</si>
  <si>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</si>
  <si>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</si>
  <si>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</si>
  <si>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</si>
  <si>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</si>
  <si>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</si>
  <si>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</si>
  <si>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</si>
  <si>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</si>
  <si>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</si>
  <si>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</si>
  <si>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</si>
  <si>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</si>
  <si>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</si>
  <si>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</si>
  <si>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</si>
  <si>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</si>
  <si>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</si>
  <si>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</si>
  <si>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</si>
  <si>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</si>
  <si>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</si>
  <si>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</si>
  <si>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</si>
  <si>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</si>
  <si>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</si>
  <si>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</si>
  <si>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</si>
  <si>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</si>
  <si>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</si>
  <si>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</si>
  <si>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</si>
  <si>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</si>
  <si>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</si>
  <si>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</si>
  <si>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</si>
  <si>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</si>
  <si>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</si>
  <si>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</si>
  <si>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</si>
  <si>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</si>
  <si>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</si>
  <si>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</si>
  <si>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</si>
  <si>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</si>
  <si>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</si>
  <si>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</si>
  <si>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</si>
  <si>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</si>
  <si>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</si>
  <si>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</si>
  <si>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</si>
  <si>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</si>
  <si>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</si>
  <si>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</si>
  <si>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</si>
  <si>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</si>
  <si>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</si>
  <si>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</si>
  <si>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</si>
  <si>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</si>
  <si>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</si>
  <si>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</si>
  <si>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</si>
  <si>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</si>
  <si>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</si>
  <si>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</si>
  <si>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</si>
  <si>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</si>
  <si>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</si>
  <si>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</si>
  <si>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</si>
  <si>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</si>
  <si>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</si>
  <si>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</si>
  <si>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</si>
  <si>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</si>
  <si>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</si>
  <si>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</si>
  <si>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</si>
  <si>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</si>
  <si>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</si>
  <si>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</si>
  <si>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</si>
  <si>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</si>
  <si>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</si>
  <si>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</si>
  <si>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</si>
  <si>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</si>
  <si>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</si>
  <si>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</si>
  <si>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</si>
  <si>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</si>
  <si>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</si>
  <si>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</si>
  <si>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</si>
  <si>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</si>
  <si>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</si>
  <si>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</si>
  <si>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</si>
  <si>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</si>
  <si>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</si>
  <si>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</si>
  <si>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</si>
  <si>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</si>
  <si>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</si>
  <si>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</si>
  <si>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</si>
  <si>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</si>
  <si>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</si>
  <si>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</si>
  <si>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</si>
  <si>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</si>
  <si>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</si>
  <si>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</si>
  <si>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</si>
  <si>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</si>
  <si>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</si>
  <si>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</si>
  <si>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</si>
  <si>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</si>
  <si>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</si>
  <si>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</si>
  <si>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</si>
  <si>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</si>
  <si>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</si>
  <si>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</si>
  <si>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</si>
  <si>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</si>
  <si>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</si>
  <si>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</si>
  <si>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</si>
  <si>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</si>
  <si>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</si>
  <si>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</si>
  <si>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</si>
  <si>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</si>
  <si>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</si>
  <si>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</si>
  <si>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</si>
  <si>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</si>
  <si>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</si>
  <si>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</si>
  <si>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</si>
  <si>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</si>
  <si>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</si>
  <si>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</si>
  <si>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</si>
  <si>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</si>
  <si>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</si>
  <si>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</si>
  <si>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</si>
  <si>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</si>
  <si>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</si>
  <si>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</si>
  <si>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</si>
  <si>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</si>
  <si>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</si>
  <si>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</si>
  <si>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</si>
  <si>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</si>
  <si>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</si>
  <si>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</si>
  <si>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</si>
  <si>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</si>
  <si>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</si>
  <si>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</si>
  <si>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</si>
  <si>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</si>
  <si>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</si>
  <si>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</si>
  <si>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</si>
  <si>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</si>
  <si>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</si>
  <si>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</si>
  <si>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</si>
  <si>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</si>
  <si>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</si>
  <si>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</si>
  <si>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</si>
  <si>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</si>
  <si>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</si>
  <si>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</si>
  <si>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</si>
  <si>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</si>
  <si>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</si>
  <si>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</si>
  <si>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</si>
  <si>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</si>
  <si>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</si>
  <si>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</si>
  <si>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</si>
  <si>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</si>
  <si>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</si>
  <si>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</si>
  <si>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</si>
  <si>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</si>
  <si>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</si>
  <si>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</si>
  <si>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</si>
  <si>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</si>
  <si>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</si>
  <si>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</si>
  <si>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</si>
  <si>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</si>
  <si>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</si>
  <si>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</si>
  <si>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</si>
  <si>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</si>
  <si>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</si>
  <si>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</si>
  <si>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</si>
  <si>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</si>
  <si>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</si>
  <si>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</si>
  <si>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</si>
  <si>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</si>
  <si>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</si>
  <si>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</si>
  <si>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</si>
  <si>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</si>
  <si>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</si>
  <si>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</si>
  <si>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</si>
  <si>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</si>
  <si>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</si>
  <si>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</si>
  <si>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</si>
  <si>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</si>
  <si>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</si>
  <si>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</si>
  <si>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</si>
  <si>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</si>
  <si>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</si>
  <si>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</si>
  <si>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</si>
  <si>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</si>
  <si>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</si>
  <si>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</si>
  <si>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</si>
  <si>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</si>
  <si>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</si>
  <si>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</si>
  <si>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</si>
  <si>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</si>
  <si>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</si>
  <si>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</si>
  <si>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</si>
  <si>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</si>
  <si>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</si>
  <si>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</si>
  <si>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</si>
  <si>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</si>
  <si>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</si>
  <si>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</si>
  <si>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</si>
  <si>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</si>
  <si>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</si>
  <si>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</si>
  <si>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</si>
  <si>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</si>
  <si>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</si>
  <si>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</si>
  <si>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</si>
  <si>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</si>
  <si>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</si>
  <si>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</si>
  <si>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</si>
  <si>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</si>
  <si>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</si>
  <si>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</si>
  <si>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</si>
  <si>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</si>
  <si>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</si>
  <si>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</si>
  <si>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</si>
  <si>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</si>
  <si>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</si>
  <si>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</si>
  <si>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</si>
  <si>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</si>
  <si>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</si>
  <si>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</si>
  <si>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</si>
  <si>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</si>
  <si>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</si>
  <si>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</si>
  <si>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</si>
  <si>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</si>
  <si>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</si>
  <si>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</si>
  <si>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</si>
  <si>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</si>
  <si>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</si>
  <si>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</si>
  <si>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</si>
  <si>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</si>
  <si>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</si>
  <si>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</si>
  <si>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</si>
  <si>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</si>
  <si>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</si>
  <si>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</si>
  <si>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</si>
  <si>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</si>
  <si>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</si>
  <si>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</si>
  <si>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</si>
  <si>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</si>
  <si>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</si>
  <si>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</si>
  <si>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</si>
  <si>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</si>
  <si>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</si>
  <si>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</si>
  <si>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</si>
  <si>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</si>
  <si>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</si>
  <si>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</si>
  <si>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</si>
  <si>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</si>
  <si>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</si>
  <si>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</si>
  <si>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</si>
  <si>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</si>
  <si>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</si>
  <si>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</si>
  <si>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</si>
  <si>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</si>
  <si>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</si>
  <si>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</si>
  <si>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</si>
  <si>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</si>
  <si>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</si>
  <si>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</si>
  <si>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</si>
  <si>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</si>
  <si>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</si>
  <si>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</si>
  <si>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</si>
  <si>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</si>
  <si>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</si>
  <si>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</si>
  <si>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</si>
  <si>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</si>
  <si>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</si>
  <si>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</si>
  <si>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</si>
  <si>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</si>
  <si>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</si>
  <si>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</si>
  <si>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</si>
  <si>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</si>
  <si>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</si>
  <si>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</si>
  <si>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</si>
  <si>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</si>
  <si>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</si>
  <si>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</si>
  <si>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</si>
  <si>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</si>
  <si>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</si>
  <si>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</si>
  <si>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</si>
  <si>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</si>
  <si>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</si>
  <si>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</si>
  <si>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</si>
  <si>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</si>
  <si>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</si>
  <si>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</si>
  <si>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</si>
  <si>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</si>
  <si>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</si>
  <si>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</si>
  <si>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</si>
  <si>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</si>
  <si>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</si>
  <si>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</si>
  <si>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</si>
  <si>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</si>
  <si>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</si>
  <si>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</si>
  <si>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</si>
  <si>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</si>
  <si>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</si>
  <si>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</si>
  <si>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</si>
  <si>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</si>
  <si>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</si>
  <si>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</si>
  <si>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</si>
  <si>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</si>
  <si>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</si>
  <si>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</si>
  <si>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</si>
  <si>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</si>
  <si>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</si>
  <si>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</si>
  <si>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</si>
  <si>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</si>
  <si>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</si>
  <si>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</si>
  <si>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</si>
  <si>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</si>
  <si>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</si>
  <si>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</si>
  <si>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</si>
  <si>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</si>
  <si>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</si>
  <si>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</si>
  <si>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</si>
  <si>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</si>
  <si>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</si>
  <si>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</si>
  <si>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</si>
  <si>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</si>
  <si>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</si>
  <si>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</si>
  <si>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</si>
  <si>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</si>
  <si>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</si>
  <si>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</si>
  <si>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</si>
  <si>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</si>
  <si>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</si>
  <si>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</si>
  <si>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</si>
  <si>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</si>
  <si>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</si>
  <si>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</si>
  <si>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</si>
  <si>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</si>
  <si>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</si>
  <si>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</si>
  <si>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</si>
  <si>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</si>
  <si>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</si>
  <si>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</si>
  <si>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</si>
  <si>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</si>
  <si>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</si>
  <si>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</si>
  <si>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</si>
  <si>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</si>
  <si>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</si>
  <si>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</si>
  <si>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</si>
  <si>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</si>
  <si>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</si>
  <si>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</si>
  <si>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</si>
  <si>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</si>
  <si>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</si>
  <si>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</si>
  <si>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</si>
  <si>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</si>
  <si>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</si>
  <si>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</si>
  <si>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</si>
  <si>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</si>
  <si>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</si>
  <si>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</si>
  <si>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</si>
  <si>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</si>
  <si>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</si>
  <si>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</si>
  <si>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</si>
  <si>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</si>
  <si>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</si>
  <si>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</si>
  <si>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</si>
  <si>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</si>
  <si>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</si>
  <si>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</si>
  <si>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</si>
  <si>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</si>
  <si>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</si>
  <si>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</si>
  <si>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</si>
  <si>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</si>
  <si>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</si>
  <si>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</si>
  <si>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</si>
  <si>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</si>
  <si>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</si>
  <si>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</si>
  <si>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</si>
  <si>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</si>
  <si>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</si>
  <si>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</si>
  <si>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</si>
  <si>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</si>
  <si>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</si>
  <si>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</si>
  <si>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</si>
  <si>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</si>
  <si>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</si>
  <si>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</si>
  <si>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</si>
  <si>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</si>
  <si>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</si>
  <si>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</si>
  <si>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</si>
  <si>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</si>
  <si>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</si>
  <si>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</si>
  <si>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</si>
  <si>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</si>
  <si>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</si>
  <si>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</si>
  <si>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</si>
  <si>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</si>
  <si>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</si>
  <si>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</si>
  <si>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</si>
  <si>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</si>
  <si>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</si>
  <si>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</si>
  <si>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</si>
  <si>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</si>
  <si>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</si>
  <si>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</si>
  <si>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</si>
  <si>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</si>
  <si>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</si>
  <si>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</si>
  <si>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</si>
  <si>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</si>
  <si>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</si>
  <si>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</si>
  <si>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</si>
  <si>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</si>
  <si>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</si>
  <si>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</si>
  <si>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</si>
  <si>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</si>
  <si>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</si>
  <si>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</si>
  <si>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</si>
  <si>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</si>
  <si>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</si>
  <si>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</si>
  <si>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</si>
  <si>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</si>
  <si>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</si>
  <si>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</si>
  <si>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</si>
  <si>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</si>
  <si>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</si>
  <si>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</si>
  <si>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</si>
  <si>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</si>
  <si>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</si>
  <si>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</si>
  <si>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</si>
  <si>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</si>
  <si>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</si>
  <si>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</si>
  <si>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</si>
  <si>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</si>
  <si>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</si>
  <si>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</si>
  <si>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</si>
  <si>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</si>
  <si>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</si>
  <si>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</si>
  <si>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</si>
  <si>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</si>
  <si>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</si>
  <si>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</si>
  <si>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</si>
  <si>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</si>
  <si>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</si>
  <si>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</si>
  <si>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</si>
  <si>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</si>
  <si>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</si>
  <si>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</si>
  <si>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</si>
  <si>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</si>
  <si>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</si>
  <si>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</si>
  <si>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</si>
  <si>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</si>
  <si>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</si>
  <si>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</si>
  <si>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</si>
  <si>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</si>
  <si>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</si>
  <si>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</si>
  <si>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</si>
  <si>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</si>
  <si>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</si>
  <si>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</si>
  <si>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</si>
  <si>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</si>
  <si>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</si>
  <si>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</si>
  <si>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</si>
  <si>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</si>
  <si>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</si>
  <si>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</si>
  <si>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</si>
  <si>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</si>
  <si>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</si>
  <si>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</si>
  <si>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</si>
  <si>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</si>
  <si>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</si>
  <si>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</si>
  <si>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</si>
  <si>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</si>
  <si>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</si>
  <si>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</si>
  <si>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</si>
  <si>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</si>
  <si>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</si>
  <si>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</si>
  <si>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</si>
  <si>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</si>
  <si>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</si>
  <si>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</si>
  <si>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</si>
  <si>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</si>
  <si>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</si>
  <si>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</si>
  <si>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</si>
  <si>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</si>
  <si>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</si>
  <si>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</si>
  <si>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</si>
  <si>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</si>
  <si>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</si>
  <si>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</si>
  <si>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</si>
  <si>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</si>
  <si>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</si>
  <si>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</si>
  <si>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</si>
  <si>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</si>
  <si>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</si>
  <si>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</si>
  <si>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</si>
  <si>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</si>
  <si>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</si>
  <si>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</si>
  <si>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</si>
  <si>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</si>
  <si>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</si>
  <si>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</si>
  <si>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</si>
  <si>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</si>
  <si>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</si>
  <si>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</si>
  <si>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</si>
  <si>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</si>
  <si>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</si>
  <si>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</si>
  <si>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</si>
  <si>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</si>
  <si>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</si>
  <si>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</si>
  <si>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</si>
  <si>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</si>
  <si>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</si>
  <si>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</si>
  <si>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</si>
  <si>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</si>
  <si>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</si>
  <si>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</si>
  <si>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</si>
  <si>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</si>
  <si>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</si>
  <si>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</si>
  <si>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</si>
  <si>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</si>
  <si>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</si>
  <si>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</si>
  <si>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</si>
  <si>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</si>
  <si>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</si>
  <si>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</si>
  <si>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</si>
  <si>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</si>
  <si>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</si>
  <si>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</si>
  <si>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</si>
  <si>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</si>
  <si>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</si>
  <si>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</si>
  <si>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</si>
  <si>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</si>
  <si>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</si>
  <si>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</si>
  <si>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</si>
  <si>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</si>
  <si>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</si>
  <si>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</si>
  <si>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</si>
  <si>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</si>
  <si>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</si>
  <si>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</si>
  <si>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</si>
  <si>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</si>
  <si>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</si>
  <si>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</si>
  <si>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</si>
  <si>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</si>
  <si>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</si>
  <si>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</si>
  <si>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</si>
  <si>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</si>
  <si>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</si>
  <si>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</si>
  <si>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</si>
  <si>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</si>
  <si>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</si>
  <si>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</si>
  <si>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</si>
  <si>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</si>
  <si>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</si>
  <si>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</si>
  <si>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</si>
  <si>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</si>
  <si>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</si>
  <si>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</si>
  <si>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</si>
  <si>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</si>
  <si>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</si>
  <si>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</si>
  <si>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</si>
  <si>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</si>
  <si>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</si>
  <si>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</si>
  <si>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</si>
  <si>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</si>
  <si>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</si>
  <si>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</si>
  <si>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</si>
  <si>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</si>
  <si>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</si>
  <si>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</si>
  <si>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</si>
  <si>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</si>
  <si>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</si>
  <si>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</si>
  <si>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</si>
  <si>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</si>
  <si>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</si>
  <si>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</si>
  <si>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</si>
  <si>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</si>
  <si>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</si>
  <si>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</si>
  <si>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</si>
  <si>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</si>
  <si>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</si>
  <si>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</si>
  <si>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</si>
  <si>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</si>
  <si>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</si>
  <si>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</si>
  <si>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</si>
  <si>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</si>
  <si>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</si>
  <si>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</si>
  <si>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</si>
  <si>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</si>
  <si>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</si>
  <si>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</si>
  <si>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</si>
  <si>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</si>
  <si>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</si>
  <si>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</si>
  <si>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</si>
  <si>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</si>
  <si>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</si>
  <si>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</si>
  <si>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</si>
  <si>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</si>
  <si>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</si>
  <si>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</si>
  <si>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</si>
  <si>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</si>
  <si>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</si>
  <si>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</si>
  <si>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</si>
  <si>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</si>
  <si>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</si>
  <si>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</si>
  <si>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</si>
  <si>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</si>
  <si>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</si>
  <si>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</si>
  <si>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</si>
  <si>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</si>
  <si>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</si>
  <si>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</si>
  <si>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</si>
  <si>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</si>
  <si>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</si>
  <si>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</si>
  <si>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</si>
  <si>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</si>
  <si>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</si>
  <si>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</si>
  <si>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</si>
  <si>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</si>
  <si>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</si>
  <si>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</si>
  <si>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</si>
  <si>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</si>
  <si>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</si>
  <si>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</si>
  <si>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</si>
  <si>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</si>
  <si>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</si>
  <si>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</si>
  <si>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</si>
  <si>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</si>
  <si>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</si>
  <si>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</si>
  <si>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</si>
  <si>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</si>
  <si>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</si>
  <si>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</si>
  <si>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</si>
  <si>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</si>
  <si>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</si>
  <si>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</si>
  <si>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</si>
  <si>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</si>
  <si>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</si>
  <si>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</si>
  <si>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</si>
  <si>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</si>
  <si>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</si>
  <si>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</si>
  <si>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</si>
  <si>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</si>
  <si>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</si>
  <si>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</si>
  <si>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</si>
  <si>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</si>
  <si>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</si>
  <si>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</si>
  <si>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</si>
  <si>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</si>
  <si>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</si>
  <si>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</si>
  <si>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</si>
  <si>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</si>
  <si>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</si>
  <si>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</si>
  <si>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</si>
  <si>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</si>
  <si>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</si>
  <si>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</si>
  <si>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</si>
  <si>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</si>
  <si>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</si>
  <si>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</si>
  <si>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</si>
  <si>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</si>
  <si>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</si>
  <si>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</si>
  <si>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</si>
  <si>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</si>
  <si>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</si>
  <si>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</si>
  <si>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</si>
  <si>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</si>
  <si>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</si>
  <si>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</si>
  <si>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</si>
  <si>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</si>
  <si>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</si>
  <si>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</si>
  <si>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</si>
  <si>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</si>
  <si>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</si>
  <si>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</si>
  <si>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</si>
  <si>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</si>
  <si>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</si>
  <si>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</si>
  <si>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</si>
  <si>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</si>
  <si>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</si>
  <si>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</si>
  <si>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</si>
  <si>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</si>
  <si>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</si>
  <si>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</si>
  <si>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</si>
  <si>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</si>
  <si>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</si>
  <si>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</si>
  <si>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</si>
  <si>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</si>
  <si>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</si>
  <si>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</si>
  <si>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</si>
  <si>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</si>
  <si>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</si>
  <si>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</si>
  <si>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</si>
  <si>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</si>
  <si>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</si>
  <si>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</si>
  <si>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</si>
  <si>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</si>
  <si>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</si>
  <si>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</si>
  <si>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</si>
  <si>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</si>
  <si>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</si>
  <si>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</si>
  <si>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</si>
  <si>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</si>
  <si>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</si>
  <si>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</si>
  <si>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</si>
  <si>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</si>
  <si>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</si>
  <si>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</si>
  <si>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</si>
  <si>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</si>
  <si>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</si>
  <si>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</si>
  <si>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</si>
  <si>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</si>
  <si>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</si>
  <si>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</si>
  <si>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</si>
  <si>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</si>
  <si>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</si>
  <si>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</si>
  <si>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</si>
  <si>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</si>
  <si>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</si>
  <si>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</si>
  <si>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</si>
  <si>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</si>
  <si>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</si>
  <si>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</si>
  <si>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</si>
  <si>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</si>
  <si>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</si>
  <si>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</si>
  <si>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</si>
  <si>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</si>
  <si>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</si>
  <si>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</si>
  <si>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</si>
  <si>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</si>
  <si>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</si>
  <si>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</si>
  <si>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</si>
  <si>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</si>
  <si>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</si>
  <si>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</si>
  <si>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</si>
  <si>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</si>
  <si>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</si>
  <si>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</si>
  <si>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</si>
  <si>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</si>
  <si>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</si>
  <si>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</si>
  <si>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</si>
  <si>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</si>
  <si>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</si>
  <si>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</si>
  <si>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</si>
  <si>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</si>
  <si>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</si>
  <si>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</si>
  <si>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</si>
  <si>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</si>
  <si>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</si>
  <si>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</si>
  <si>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</si>
  <si>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</si>
  <si>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</si>
  <si>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</si>
  <si>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</si>
  <si>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</si>
  <si>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</si>
  <si>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</si>
  <si>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</si>
  <si>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</si>
  <si>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</si>
  <si>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</si>
  <si>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</si>
  <si>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</si>
  <si>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</si>
  <si>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</si>
  <si>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</si>
  <si>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</si>
  <si>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</si>
  <si>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</si>
  <si>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</si>
  <si>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</si>
  <si>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</si>
  <si>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</si>
  <si>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</si>
  <si>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</si>
  <si>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</si>
  <si>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</si>
  <si>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</si>
  <si>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</si>
  <si>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</si>
  <si>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</si>
  <si>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</si>
  <si>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</si>
  <si>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</si>
  <si>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</si>
  <si>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</si>
  <si>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</si>
  <si>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</si>
  <si>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</si>
  <si>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</si>
  <si>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</si>
  <si>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</si>
  <si>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</si>
  <si>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</si>
  <si>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</si>
  <si>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</si>
  <si>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</si>
  <si>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</si>
  <si>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</si>
  <si>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</si>
  <si>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</si>
  <si>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</si>
  <si>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</si>
  <si>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</si>
  <si>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</si>
  <si>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</si>
  <si>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</si>
  <si>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</si>
  <si>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</si>
  <si>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</si>
  <si>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</si>
  <si>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</si>
  <si>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</si>
  <si>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</si>
  <si>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</si>
  <si>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</si>
  <si>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</si>
  <si>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</si>
  <si>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</si>
  <si>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</si>
  <si>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</si>
  <si>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</si>
  <si>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</si>
  <si>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</si>
  <si>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</si>
  <si>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</si>
  <si>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</si>
  <si>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</si>
  <si>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</si>
  <si>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</si>
  <si>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</si>
  <si>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</si>
  <si>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</si>
  <si>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</si>
  <si>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</si>
  <si>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</si>
  <si>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</si>
  <si>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</si>
  <si>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</si>
  <si>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</si>
  <si>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</si>
  <si>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</si>
  <si>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</si>
  <si>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</si>
  <si>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</si>
  <si>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</si>
  <si>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</si>
  <si>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</si>
  <si>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</si>
  <si>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</si>
  <si>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</si>
  <si>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</si>
  <si>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</si>
  <si>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</si>
  <si>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</si>
  <si>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</si>
  <si>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</si>
  <si>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</si>
  <si>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</si>
  <si>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</si>
  <si>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</si>
  <si>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</si>
  <si>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</si>
  <si>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</si>
  <si>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</si>
  <si>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</si>
  <si>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</si>
  <si>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</si>
  <si>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</si>
  <si>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</si>
  <si>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</si>
  <si>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</si>
  <si>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</si>
  <si>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</si>
  <si>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</si>
  <si>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</si>
  <si>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</si>
  <si>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</si>
  <si>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</si>
  <si>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</si>
  <si>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</si>
  <si>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</si>
  <si>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</si>
  <si>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</si>
  <si>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</si>
  <si>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</si>
  <si>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</si>
  <si>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</si>
  <si>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</si>
  <si>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</si>
  <si>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</si>
  <si>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</si>
  <si>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</si>
  <si>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</si>
  <si>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</si>
  <si>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</si>
  <si>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</si>
  <si>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</si>
  <si>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</si>
  <si>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</si>
  <si>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</si>
  <si>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</si>
  <si>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</si>
  <si>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</si>
  <si>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</si>
  <si>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</si>
  <si>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</si>
  <si>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</si>
  <si>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</si>
  <si>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</si>
  <si>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</si>
  <si>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</si>
  <si>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</si>
  <si>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</si>
  <si>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</si>
  <si>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</si>
  <si>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</si>
  <si>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</si>
  <si>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</si>
  <si>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</si>
  <si>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</si>
  <si>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</si>
  <si>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</si>
  <si>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</si>
  <si>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</si>
  <si>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</si>
  <si>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</si>
  <si>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</si>
  <si>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</si>
  <si>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</si>
  <si>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</si>
  <si>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</si>
  <si>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</si>
  <si>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</si>
  <si>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</si>
  <si>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</si>
  <si>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</si>
  <si>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</si>
  <si>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</si>
  <si>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</si>
  <si>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</si>
  <si>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</si>
  <si>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</si>
  <si>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</si>
  <si>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</si>
  <si>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</si>
  <si>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</si>
  <si>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</si>
  <si>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</si>
  <si>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</si>
  <si>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</si>
  <si>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</si>
  <si>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</si>
  <si>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</si>
  <si>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</si>
  <si>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</si>
  <si>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</si>
  <si>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</si>
  <si>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</si>
  <si>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</si>
  <si>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</si>
  <si>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</si>
  <si>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</si>
  <si>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</si>
  <si>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</si>
  <si>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</si>
  <si>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</si>
  <si>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</si>
  <si>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</si>
  <si>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</si>
  <si>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</si>
  <si>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</si>
  <si>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</si>
  <si>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</si>
  <si>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</si>
  <si>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</si>
  <si>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</si>
  <si>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</si>
  <si>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</si>
  <si>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</si>
  <si>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</si>
  <si>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</si>
  <si>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</si>
  <si>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</si>
  <si>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</si>
  <si>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</si>
  <si>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</si>
  <si>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</si>
  <si>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</si>
  <si>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</si>
  <si>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</si>
  <si>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</si>
  <si>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</si>
  <si>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</si>
  <si>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</si>
  <si>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</si>
  <si>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</si>
  <si>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</si>
  <si>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</si>
  <si>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</si>
  <si>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</si>
  <si>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</si>
  <si>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</si>
  <si>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</si>
  <si>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</si>
  <si>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</si>
  <si>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</si>
  <si>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</si>
  <si>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</si>
  <si>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</si>
  <si>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</si>
  <si>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</si>
  <si>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</si>
  <si>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</si>
  <si>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</si>
  <si>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</si>
  <si>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</si>
  <si>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</si>
  <si>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</si>
  <si>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</si>
  <si>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</si>
  <si>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</si>
  <si>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</si>
  <si>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</si>
  <si>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</si>
  <si>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</si>
  <si>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</si>
  <si>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</si>
  <si>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</si>
  <si>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</si>
  <si>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</si>
  <si>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</si>
  <si>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</si>
  <si>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</si>
  <si>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</si>
  <si>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</si>
  <si>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</si>
  <si>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</si>
  <si>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</si>
  <si>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</si>
  <si>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</si>
  <si>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</si>
  <si>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</si>
  <si>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</si>
  <si>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</si>
  <si>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</si>
  <si>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</si>
  <si>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</si>
  <si>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</si>
  <si>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</si>
  <si>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</si>
  <si>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</si>
  <si>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</si>
  <si>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</si>
  <si>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</si>
  <si>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</si>
  <si>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</si>
  <si>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</si>
  <si>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</si>
  <si>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</si>
  <si>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</si>
  <si>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</si>
  <si>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</si>
  <si>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</si>
  <si>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</si>
  <si>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</si>
  <si>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</si>
  <si>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</si>
  <si>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</si>
  <si>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</si>
  <si>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</si>
  <si>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</si>
  <si>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</si>
  <si>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</si>
  <si>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</si>
  <si>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</si>
  <si>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</si>
  <si>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</si>
  <si>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</si>
  <si>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</si>
  <si>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</si>
  <si>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</si>
  <si>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</si>
  <si>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</si>
  <si>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</si>
  <si>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</si>
  <si>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</si>
  <si>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</si>
  <si>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</si>
  <si>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</si>
  <si>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</si>
  <si>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</si>
  <si>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</si>
  <si>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</si>
  <si>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</si>
  <si>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</si>
  <si>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</si>
  <si>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</si>
  <si>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</si>
  <si>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</si>
  <si>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</si>
  <si>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</si>
  <si>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</si>
  <si>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</si>
  <si>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</si>
  <si>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</si>
  <si>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</si>
  <si>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</si>
  <si>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</si>
  <si>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</si>
  <si>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</si>
  <si>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</si>
  <si>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</si>
  <si>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</si>
  <si>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</si>
  <si>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</si>
  <si>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</si>
  <si>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</si>
  <si>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</si>
  <si>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</si>
  <si>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</si>
  <si>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</si>
  <si>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</si>
  <si>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</si>
  <si>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</si>
  <si>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</si>
  <si>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</si>
  <si>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</si>
  <si>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</si>
  <si>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</si>
  <si>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</si>
  <si>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</si>
  <si>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</si>
  <si>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</si>
  <si>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</si>
  <si>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</si>
  <si>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</si>
  <si>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</si>
  <si>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</si>
  <si>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</si>
  <si>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</si>
  <si>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</si>
  <si>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</si>
  <si>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</si>
  <si>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</si>
  <si>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</si>
  <si>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</si>
  <si>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</si>
  <si>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</si>
  <si>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</si>
  <si>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</si>
  <si>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</si>
  <si>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</si>
  <si>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</si>
  <si>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</si>
  <si>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31.12.2025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</si>
  <si>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</si>
  <si>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</si>
  <si>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</si>
  <si>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</si>
  <si>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</si>
  <si>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</si>
  <si>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</si>
  <si>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7070586097</t>
  </si>
  <si>
    <t>11.11.2022</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</si>
  <si>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</si>
  <si>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</si>
  <si>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</si>
  <si>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</si>
  <si>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</si>
  <si>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</si>
  <si>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</si>
  <si>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</si>
  <si>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</si>
  <si>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</si>
  <si>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</si>
  <si>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</si>
  <si>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</si>
  <si>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</si>
  <si>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</si>
  <si>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</si>
  <si>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</si>
  <si>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</si>
  <si>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</si>
  <si>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</si>
  <si>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</si>
  <si>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</si>
  <si>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</si>
  <si>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</si>
  <si>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</si>
  <si>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</si>
  <si>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</si>
  <si>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</si>
  <si>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</si>
  <si>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</si>
  <si>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</si>
  <si>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</si>
  <si>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</si>
  <si>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</si>
  <si>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город Ростов-на-Дону</t>
  </si>
  <si>
    <t>частная собственность</t>
  </si>
  <si>
    <t>собственное имущество</t>
  </si>
  <si>
    <t>https://portal.eias.ru/Portal/DownloadPage.aspx?type=12&amp;guid=d7962a09-1132-4c7f-a4d8-72632d62ee78</t>
  </si>
  <si>
    <t>эксплуатируется</t>
  </si>
  <si>
    <t>свидетельство</t>
  </si>
  <si>
    <t>собственность</t>
  </si>
  <si>
    <t>61-АЖ №230823</t>
  </si>
  <si>
    <t>05.04.2011</t>
  </si>
  <si>
    <t>1887.53</t>
  </si>
  <si>
    <t>1184.18</t>
  </si>
  <si>
    <t>Тепломагистраль № 13</t>
  </si>
  <si>
    <t>ул. Петровская, пер. Нахичеванский, ул. Гоголевская, ул. Закруткина, пер. Продольный, 1-й Советский, ул. Верхненольная, ул. Налбандяна, ул. 4-я Линия от пер. Журавлева до ул. Ченцова с ответвлениями</t>
  </si>
  <si>
    <t>https://portal.eias.ru/Portal/DownloadPage.aspx?type=12&amp;guid=2d94b1b3-9d9a-4564-a421-2bcd1840b601</t>
  </si>
  <si>
    <t>61-АЖ №230559</t>
  </si>
  <si>
    <t>06.04.2011</t>
  </si>
  <si>
    <t>Тепломагистраль № 14</t>
  </si>
  <si>
    <t>просп. Соколова, от ул. Седова до ул. Пушкинская по ул. Суворова и просп. Ворошиловский</t>
  </si>
  <si>
    <t>https://portal.eias.ru/Portal/DownloadPage.aspx?type=12&amp;guid=1a8737e2-1eb6-48c7-bac7-d24100b3985b</t>
  </si>
  <si>
    <t>61-АЖ №230828</t>
  </si>
  <si>
    <t>https://portal.eias.ru/Portal/DownloadPage.aspx?type=12&amp;guid=19a0d7a8-d123-4e27-8dfc-04e09f9fede7</t>
  </si>
  <si>
    <t>61-АЖ № 230826</t>
  </si>
  <si>
    <t>Тепломагистраль № 21</t>
  </si>
  <si>
    <t>пер. Университетский, от ул. Малюгиной до ул. Пушкинская с ответвлениями: ул. Красноарейская, ул. Горького, ул. Лермрнтовская</t>
  </si>
  <si>
    <t>https://portal.eias.ru/Portal/DownloadPage.aspx?type=12&amp;guid=d82dbe82-d769-4e9a-a292-f86bf0c595cf</t>
  </si>
  <si>
    <t>61-АЖ № 230952</t>
  </si>
  <si>
    <t>12.04.2011</t>
  </si>
  <si>
    <t>Тепломагистраль № 22</t>
  </si>
  <si>
    <t>пер. Соборный, от ул. Варфоломеева до ул. Юфимцева с ответвлениями</t>
  </si>
  <si>
    <t>https://portal.eias.ru/Portal/DownloadPage.aspx?type=12&amp;guid=35130d88-a581-45a5-ae17-3a14490ecb66</t>
  </si>
  <si>
    <t>61-АЖ № 230735</t>
  </si>
  <si>
    <t>31.03.2011</t>
  </si>
  <si>
    <t>https://portal.eias.ru/Portal/DownloadPage.aspx?type=12&amp;guid=02b688c9-200d-46b1-80c9-d62034ae7d2e</t>
  </si>
  <si>
    <t>61-АЖ №197750</t>
  </si>
  <si>
    <t>https://portal.eias.ru/Portal/DownloadPage.aspx?type=12&amp;guid=2899195c-415f-4721-8a10-26f22e53f2fa</t>
  </si>
  <si>
    <t>61-АЖ №230958</t>
  </si>
  <si>
    <t>Тепломагистраль № 25</t>
  </si>
  <si>
    <t>просп.Королева, от РК-3 (просп. Королева, 1а) до ул. Орбитальная, 88; ответвление по просп. Королева; ул. Лелюшенко, ул. Миронова, ул. Думенко; ул. Добровольского, ул. Орбитальная, пр. Космонавтов, пр. Королева</t>
  </si>
  <si>
    <t>https://portal.eias.ru/Portal/DownloadPage.aspx?type=12&amp;guid=f26aea64-10cb-4852-a044-51634024a60d</t>
  </si>
  <si>
    <t>61-АЖ №230566
61-АЖ №230908
61-АЖ №230558
61-АЖ №230544</t>
  </si>
  <si>
    <t>07.04.2011</t>
  </si>
  <si>
    <t>Тепломагистраль № 26</t>
  </si>
  <si>
    <t>р-н ул. Добровольского, бульв. Комарова от просп. Королева до просп. Космонавтов</t>
  </si>
  <si>
    <t>https://portal.eias.ru/Portal/DownloadPage.aspx?type=12&amp;guid=89743da5-c505-4442-a780-1b17510ed1a9</t>
  </si>
  <si>
    <t>61-АЖ №230960</t>
  </si>
  <si>
    <t>Тепломагистраль № 27</t>
  </si>
  <si>
    <t>просп. Космонавтов, ул. Волкова от просп. Королева до ул. Волкова, 9</t>
  </si>
  <si>
    <t>https://portal.eias.ru/Portal/DownloadPage.aspx?type=12&amp;guid=bdb06c79-cb90-4b22-a753-16ee55852034</t>
  </si>
  <si>
    <t>61-АЖ №197785</t>
  </si>
  <si>
    <t>04.04.2011</t>
  </si>
  <si>
    <t>https://portal.eias.ru/Portal/DownloadPage.aspx?type=12&amp;guid=c4f33652-9538-4db6-921e-1d67128e1f6d</t>
  </si>
  <si>
    <t>61-АЖ №230557</t>
  </si>
  <si>
    <t>https://portal.eias.ru/Portal/DownloadPage.aspx?type=12&amp;guid=3b0b0755-864b-4e8a-add5-1a6659010e56</t>
  </si>
  <si>
    <t>61-АЖ №230560</t>
  </si>
  <si>
    <t>https://portal.eias.ru/Portal/DownloadPage.aspx?type=12&amp;guid=df3e5669-9a95-4fc2-8422-ba5a89b27053</t>
  </si>
  <si>
    <t>61-АЖ №230959</t>
  </si>
  <si>
    <t>30.04.2011</t>
  </si>
  <si>
    <t>Тепломагистраль № 31</t>
  </si>
  <si>
    <t>Ворошиловский район, ул. Погодина, 3, ул. Врубовой 17, черех проспет Михаила Нагибина, через территорию РВВКУ, по улице Новаторов, Октябрьский район, пер. Ахмабадский 4, ул. Погодина, 3</t>
  </si>
  <si>
    <t>https://portal.eias.ru/Portal/DownloadPage.aspx?type=12&amp;guid=412877ee-0215-4428-a43e-b4403982f928</t>
  </si>
  <si>
    <t>61-АЖ №230561</t>
  </si>
  <si>
    <t>Тепломагистраль № 32</t>
  </si>
  <si>
    <t>Ворошиловксий район, ответвления по ул. Герасименко, ул. Ларина, просп. Михаила Нагибина</t>
  </si>
  <si>
    <t>https://portal.eias.ru/Portal/DownloadPage.aspx?type=12&amp;guid=53fecc68-5c15-4dd0-ae4f-71b985e2181d</t>
  </si>
  <si>
    <t>61-АЖ №230563
61-АЖ №230962</t>
  </si>
  <si>
    <t>Тепломагистраль № 33</t>
  </si>
  <si>
    <t>Октябрьский район, пер. Ашхабадский, 4 до пер. Забайкальский, по ул. Ларина, пер. Погодина, ул. Башкирская с ответвлениями по пер. Ашхабадский, по ул. Ларина</t>
  </si>
  <si>
    <t>https://portal.eias.ru/Portal/DownloadPage.aspx?type=12&amp;guid=51d2443f-3a45-4f73-aa8c-a9ea4e37960b</t>
  </si>
  <si>
    <t>61-АЖ №197787</t>
  </si>
  <si>
    <t>Тепломагистраль № 35</t>
  </si>
  <si>
    <t>Первомайский район, Ворошиловский район, Котельная № 4 - ул. Орбитальная</t>
  </si>
  <si>
    <t>https://portal.eias.ru/Portal/DownloadPage.aspx?type=12&amp;guid=a1b260ae-1d34-4d9f-bd63-c6d7fe410c87</t>
  </si>
  <si>
    <t>61-АЖ №230546</t>
  </si>
  <si>
    <t>https://portal.eias.ru/Portal/DownloadPage.aspx?type=12&amp;guid=b28c9d39-ed40-4694-986c-117c36458e47</t>
  </si>
  <si>
    <t>61-АЖ №197765
61-АЖ №230548
61-АЖ №230729</t>
  </si>
  <si>
    <t>Тепломагистраль №10</t>
  </si>
  <si>
    <t>ул. Нижнебульварная, пер. Чувашский, ул. Нижненольная, ул. Терская, ул. Нижегородская, ул. Мясникова с ответвлениями по ул. Листопадова, от пер. Державинского до ул. 21-я Линия</t>
  </si>
  <si>
    <t>https://portal.eias.ru/Portal/DownloadPage.aspx?type=12&amp;guid=13beb22c-6740-4ea4-9d2b-54a7ec7d09b1</t>
  </si>
  <si>
    <t>61-АЖ №230542</t>
  </si>
  <si>
    <t>Тепломагистраль №11</t>
  </si>
  <si>
    <t>пер. Журавлева, ул. Суворова, просп. Чехова, ул. Красноармейская с ответвлениями от ул. Седова до пер. Университетского</t>
  </si>
  <si>
    <t>https://portal.eias.ru/Portal/DownloadPage.aspx?type=12&amp;guid=4aadd442-57a2-43da-b956-ca44ca00413a</t>
  </si>
  <si>
    <t>61-АЖ №230907</t>
  </si>
  <si>
    <t>Тепломагистраль №15</t>
  </si>
  <si>
    <t>пер. Доломановский, ул. Малюгиной, пер. Халтуринский, ул. Тельмана, ул. Катаева до пер. Соборный</t>
  </si>
  <si>
    <t>https://portal.eias.ru/Portal/DownloadPage.aspx?type=12&amp;guid=1a0e88b2-1c97-4a60-88c5-9f32dc8cd33e</t>
  </si>
  <si>
    <t>61-АЖ № 230819</t>
  </si>
  <si>
    <t>https://portal.eias.ru/Portal/DownloadPage.aspx?type=12&amp;guid=c9fa44b6-5351-45ea-bcf4-6f4848841aa4</t>
  </si>
  <si>
    <t>61-АЖ №197780
61-АЖ №230906</t>
  </si>
  <si>
    <t>Тепломагистраль №17</t>
  </si>
  <si>
    <t>пер. Газетный, ул. Суворова от ул. Варфоломеева до просп. Ворошиловский с ответвлениями по ул. Лермонтовская, ул. города Волос, ул. Максима Горького, просп. Ворошиловский</t>
  </si>
  <si>
    <t>https://portal.eias.ru/Portal/DownloadPage.aspx?type=12&amp;guid=a9961932-281c-4cda-ae07-fd1803ced72a</t>
  </si>
  <si>
    <t>61-АЖ № 230824</t>
  </si>
  <si>
    <t>Тепломагистраль №19</t>
  </si>
  <si>
    <t>https://portal.eias.ru/Portal/DownloadPage.aspx?type=12&amp;guid=834c2d40-0a07-4755-b3d9-cab724c01291</t>
  </si>
  <si>
    <t>61-АЖ № 230818</t>
  </si>
  <si>
    <t>https://portal.eias.ru/Portal/DownloadPage.aspx?type=12&amp;guid=b4258b09-9252-4a3c-a8ea-e00191d3fd90</t>
  </si>
  <si>
    <t>61-АЖ №197941</t>
  </si>
  <si>
    <t>01.04.2014</t>
  </si>
  <si>
    <t>https://portal.eias.ru/Portal/DownloadPage.aspx?type=12&amp;guid=3d72c421-7688-4db9-8b95-ea1b3183c6ec</t>
  </si>
  <si>
    <t>61-АЖ №197766</t>
  </si>
  <si>
    <t>https://portal.eias.ru/Portal/DownloadPage.aspx?type=12&amp;guid=699584ea-ef62-4cd4-b0b3-5e01393c9e37</t>
  </si>
  <si>
    <t>61-АЖ №197771</t>
  </si>
  <si>
    <t>Тепломагистраль №5</t>
  </si>
  <si>
    <t>ул. Зорге, ул. Благодатная от пр. Коммунистический до областной больницы</t>
  </si>
  <si>
    <t>https://portal.eias.ru/Portal/DownloadPage.aspx?type=12&amp;guid=7a0adbef-308c-481d-97be-5e8d46476de6</t>
  </si>
  <si>
    <t>61-АЖ №197942</t>
  </si>
  <si>
    <t>01.04.2011</t>
  </si>
  <si>
    <t>https://portal.eias.ru/Portal/DownloadPage.aspx?type=12&amp;guid=c0194c63-5d26-4545-bcb3-815ee5b630b6</t>
  </si>
  <si>
    <t>61-АЖ №230730</t>
  </si>
  <si>
    <t>Тепломагистраль №7</t>
  </si>
  <si>
    <t>ул. Парижской Коммуны, от ул. Прогрессивная до ул. Кулагина до пр. Стачки, 27/2, по ул. 1-я Краснодарской, ул. Проселочная, ул. Плехановская</t>
  </si>
  <si>
    <t>https://portal.eias.ru/Portal/DownloadPage.aspx?type=12&amp;guid=78d698b3-4917-4ef3-ad72-e5f88ceec50b</t>
  </si>
  <si>
    <t>61-АЖ №197769</t>
  </si>
  <si>
    <t>Тепломагистраль №8</t>
  </si>
  <si>
    <t>от парка Октябрьский революции до ПНС "Каяни" с ответвлениеями на ул. Шолохова, пер. Энергетиков, ул. Налбандяна, ул. Добролюбова, ул. Цеховая, ул. Верхненольная, ул. 2-я линия; пер. Крепостной, ул. Пушкинская, от ул. Нижнебульварная до ДСШ № 7 с ответвлениями</t>
  </si>
  <si>
    <t>https://portal.eias.ru/Portal/DownloadPage.aspx?type=12&amp;guid=0b3936a5-9953-4968-996e-89f587515f8e</t>
  </si>
  <si>
    <t>61-АЖ №230827
61-АЖ №230905</t>
  </si>
  <si>
    <t>https://portal.eias.ru/Portal/DownloadPage.aspx?type=12&amp;guid=522bf182-acc9-4099-8bb8-7281e0aa616a</t>
  </si>
  <si>
    <t>61-АЖ №230822
61-АЖ №230953</t>
  </si>
  <si>
    <t>https://portal.eias.ru/Portal/DownloadPage.aspx?type=12&amp;guid=b1f56434-b7d3-4b3e-abb1-6cb70c1ab1ab</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</si>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</sst>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03" formatCode="000000"/>
    <numFmt numFmtId="304" formatCode="#,##0.000"/>
    <numFmt numFmtId="305" formatCode="#,##0.0000"/>
    <numFmt numFmtId="306" formatCode="dd\.mm\.yyyy"/>
    <numFmt numFmtId="307" formatCode="h:mm;@"/>
    <numFmt numFmtId="308" formatCode="_-* #,##0.00\ _₽_-;\-* #,##0.00\ _₽_-;_-* &quot;-&quot;??\ _₽_-;_-@_-"/>
    <numFmt numFmtId="309" formatCode="_-* #,##0\ _₽_-;\-* #,##0\ _₽_-;_-* &quot;-&quot;\ _₽_-;_-@_-"/>
    <numFmt numFmtId="310" formatCode="_-* #,##0.00\ &quot;₽&quot;_-;\-* #,##0.00\ &quot;₽&quot;_-;_-* &quot;-&quot;??\ &quot;₽&quot;_-;_-@_-"/>
    <numFmt numFmtId="311" formatCode="_-* #,##0\ &quot;₽&quot;_-;\-* #,##0\ &quot;₽&quot;_-;_-* &quot;-&quot;\ &quot;₽&quot;_-;_-@_-"/>
    <numFmt numFmtId="312" formatCode="_-* #,##0.00[$€-1]_-;\-* #,##0.00[$€-1]_-;_-* &quot;-&quot;??[$€-1]_-"/>
    <numFmt numFmtId="313"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08" fontId="6" fillId="0" borderId="0" applyFont="0" applyFill="0" applyBorder="0" applyNumberFormat="1">
      <alignment vertical="top"/>
    </xf>
    <xf numFmtId="309" fontId="6" fillId="0" borderId="0" applyFont="0" applyFill="0" applyBorder="0" applyNumberFormat="1">
      <alignment vertical="top"/>
    </xf>
    <xf numFmtId="310" fontId="6" fillId="0" borderId="0" applyFont="0" applyFill="0" applyBorder="0" applyNumberFormat="1">
      <alignment vertical="top"/>
    </xf>
    <xf numFmtId="31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12" fontId="20" fillId="0" borderId="0" applyFont="1" applyFill="0" applyBorder="0" applyNumberFormat="1"/>
    <xf numFmtId="38" fontId="21" fillId="0" borderId="0" applyFont="1" applyFill="0" applyBorder="0" applyNumberFormat="1">
      <alignment vertical="top"/>
    </xf>
    <xf numFmtId="313" fontId="22" fillId="33" borderId="0" applyFont="1" applyFill="1" applyBorder="0" applyNumberFormat="1">
      <protection locked="0"/>
    </xf>
    <xf numFmtId="0" fontId="23" fillId="0" borderId="0" applyFont="1" applyFill="0" applyBorder="0">
      <alignment vertical="center"/>
    </xf>
    <xf numFmtId="304" fontId="22" fillId="33" borderId="0" applyFont="1" applyFill="1" applyBorder="0" applyNumberFormat="1">
      <protection locked="0"/>
    </xf>
    <xf numFmtId="30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34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08" fontId="6" fillId="0" borderId="0" xfId="28" applyNumberFormat="1">
      <alignment vertical="top"/>
    </xf>
    <xf numFmtId="309" fontId="6" fillId="0" borderId="0" xfId="29" applyNumberFormat="1">
      <alignment vertical="top"/>
    </xf>
    <xf numFmtId="310" fontId="6" fillId="0" borderId="0" xfId="30" applyNumberFormat="1">
      <alignment vertical="top"/>
    </xf>
    <xf numFmtId="311"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12" fontId="20" fillId="0" borderId="0" xfId="49" applyFont="1" applyNumberFormat="1"/>
    <xf numFmtId="38" fontId="21" fillId="0" borderId="0" xfId="50" applyFont="1" applyNumberFormat="1">
      <alignment vertical="top"/>
    </xf>
    <xf numFmtId="313" fontId="22" fillId="33" borderId="0" xfId="51" applyFont="1" applyFill="1" applyNumberFormat="1">
      <protection locked="0"/>
    </xf>
    <xf numFmtId="0" fontId="23" fillId="0" borderId="0" xfId="52" applyFont="1">
      <alignment vertical="center"/>
    </xf>
    <xf numFmtId="304" fontId="22" fillId="33" borderId="0" xfId="53" applyFont="1" applyFill="1" applyNumberFormat="1">
      <protection locked="0"/>
    </xf>
    <xf numFmtId="30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08" fontId="31" fillId="0" borderId="0" xfId="28" applyFont="1" applyNumberFormat="1">
      <alignment vertical="top"/>
    </xf>
    <xf numFmtId="309" fontId="31" fillId="0" borderId="0" xfId="29" applyFont="1" applyNumberFormat="1">
      <alignment vertical="top"/>
    </xf>
    <xf numFmtId="310" fontId="31" fillId="0" borderId="0" xfId="30" applyFont="1" applyNumberFormat="1">
      <alignment vertical="top"/>
    </xf>
    <xf numFmtId="31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08" fontId="31" fillId="0" borderId="0" xfId="28" applyFont="1" applyNumberFormat="1">
      <alignment vertical="top"/>
    </xf>
    <xf numFmtId="309" fontId="31" fillId="0" borderId="0" xfId="29" applyFont="1" applyNumberFormat="1">
      <alignment vertical="top"/>
    </xf>
    <xf numFmtId="310" fontId="31" fillId="0" borderId="0" xfId="30" applyFont="1" applyNumberFormat="1">
      <alignment vertical="top"/>
    </xf>
    <xf numFmtId="31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30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0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305"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305"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305"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30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305"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305" fontId="22" fillId="39" borderId="13" xfId="0" applyFont="1" applyFill="1" applyBorder="1" applyNumberFormat="1">
      <alignment horizontal="right" vertical="center" wrapText="1"/>
      <protection locked="0"/>
    </xf>
    <xf numFmtId="30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304"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04"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304"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30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30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303"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06" fontId="0"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306" fontId="48" fillId="0" borderId="0" xfId="0" applyFont="1" applyNumberFormat="1">
      <alignment horizontal="center" vertical="center" wrapText="1"/>
    </xf>
    <xf numFmtId="306" fontId="48" fillId="0" borderId="12" xfId="0" applyFont="1" applyBorder="1" applyNumberFormat="1">
      <alignment horizontal="center" vertical="center" wrapText="1"/>
    </xf>
    <xf numFmtId="306" fontId="0" fillId="39" borderId="12" xfId="0" applyFont="1" applyFill="1" applyBorder="1" applyNumberFormat="1">
      <alignment horizontal="left" vertical="center" wrapText="1"/>
      <protection locked="0"/>
    </xf>
    <xf numFmtId="306" fontId="0" fillId="36" borderId="12" xfId="0" applyFont="1" applyFill="1" applyBorder="1" applyNumberFormat="1">
      <alignment horizontal="left" vertical="center" wrapText="1" indent="1"/>
      <protection locked="0"/>
    </xf>
    <xf numFmtId="306"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306" fontId="0" fillId="39" borderId="14" xfId="0" applyFont="1" applyFill="1" applyBorder="1" applyNumberFormat="1">
      <alignment horizontal="left" vertical="center" wrapText="1"/>
      <protection locked="0"/>
    </xf>
    <xf numFmtId="30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303"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303"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307" fontId="22" fillId="39" borderId="12" xfId="0" applyFont="1" applyFill="1" applyBorder="1" applyNumberFormat="1">
      <alignment horizontal="left" vertical="center" wrapText="1" indent="1"/>
      <protection locked="0"/>
    </xf>
    <xf numFmtId="30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306"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306" fontId="22" fillId="34"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30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303" fontId="22" fillId="0" borderId="17"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30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0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06"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0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0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306" fontId="0" fillId="0" borderId="12" xfId="0" applyFont="1" applyBorder="1" applyNumberFormat="1">
      <alignment horizontal="left" vertical="center" wrapText="1" inden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0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04" fontId="22" fillId="36" borderId="12" xfId="0" applyFont="1" applyFill="1" applyBorder="1" applyNumberFormat="1">
      <alignment horizontal="right" vertical="center" wrapText="1"/>
      <protection locked="0"/>
    </xf>
    <xf numFmtId="30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0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0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0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0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0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0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0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0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05" fontId="22" fillId="34" borderId="13" xfId="0" applyFont="1" applyFill="1" applyBorder="1" applyNumberFormat="1">
      <alignment horizontal="right" vertical="center" wrapText="1"/>
    </xf>
    <xf numFmtId="30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0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0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0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06" fontId="0" fillId="39" borderId="13" xfId="0" applyFont="1" applyFill="1" applyBorder="1" applyNumberFormat="1">
      <alignment horizontal="left" vertical="center" wrapText="1"/>
      <protection locked="0"/>
    </xf>
    <xf numFmtId="30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03" fontId="22" fillId="0" borderId="37" xfId="0" applyFont="1" applyBorder="1" applyNumberFormat="1">
      <alignment horizontal="center" vertical="center" wrapText="1"/>
    </xf>
    <xf numFmtId="30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06" fontId="0" fillId="39" borderId="15" xfId="0" applyFont="1" applyFill="1" applyBorder="1" applyNumberFormat="1">
      <alignment horizontal="left" vertical="center" wrapText="1" indent="1"/>
      <protection locked="0"/>
    </xf>
    <xf numFmtId="307" fontId="22" fillId="39" borderId="12" xfId="0" applyFont="1" applyFill="1" applyBorder="1" applyNumberFormat="1">
      <alignment horizontal="left" vertical="center" wrapText="1" indent="1"/>
      <protection locked="0"/>
    </xf>
    <xf numFmtId="306" fontId="48" fillId="0" borderId="0" xfId="0" applyFont="1" applyNumberFormat="1">
      <alignment horizontal="center" vertical="center" wrapText="1"/>
    </xf>
    <xf numFmtId="303" fontId="22" fillId="0" borderId="17"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0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03" fontId="45" fillId="0" borderId="19" xfId="0" applyFont="1" applyBorder="1" applyNumberFormat="1">
      <alignment horizontal="center"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0" fontId="48" fillId="0" borderId="0" xfId="0" applyFont="1" applyNumberFormat="1">
      <alignment horizontal="center" vertical="center"/>
    </xf>
    <xf numFmtId="303" fontId="22" fillId="0" borderId="12" xfId="0" applyFont="1" applyBorder="1" applyNumberFormat="1">
      <alignment horizontal="center"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06" fontId="0" fillId="39" borderId="12" xfId="0" applyFont="1" applyFill="1" applyBorder="1" applyNumberFormat="1">
      <alignment horizontal="center" vertical="top" wrapText="1"/>
      <protection locked="0"/>
    </xf>
    <xf numFmtId="306" fontId="0" fillId="36"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0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0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306" fontId="0" fillId="0" borderId="12" xfId="0" applyFont="1" applyBorder="1" applyNumberFormat="1">
      <alignment horizontal="left" vertical="center" wrapText="1" inden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0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04" fontId="22" fillId="36" borderId="12" xfId="0" applyFont="1" applyFill="1" applyBorder="1" applyNumberFormat="1">
      <alignment horizontal="right" vertical="center" wrapText="1"/>
      <protection locked="0"/>
    </xf>
    <xf numFmtId="30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0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0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0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0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0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0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0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0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05" fontId="22" fillId="34" borderId="13" xfId="0" applyFont="1" applyFill="1" applyBorder="1" applyNumberFormat="1">
      <alignment horizontal="right" vertical="center" wrapText="1"/>
    </xf>
    <xf numFmtId="30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0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0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0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06" fontId="0" fillId="39" borderId="13" xfId="0" applyFont="1" applyFill="1" applyBorder="1" applyNumberFormat="1">
      <alignment horizontal="left" vertical="center" wrapText="1"/>
      <protection locked="0"/>
    </xf>
    <xf numFmtId="30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03" fontId="22" fillId="0" borderId="37" xfId="0" applyFont="1" applyBorder="1" applyNumberFormat="1">
      <alignment horizontal="center" vertical="center" wrapText="1"/>
    </xf>
    <xf numFmtId="30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06" fontId="0" fillId="39" borderId="15" xfId="0" applyFont="1" applyFill="1" applyBorder="1" applyNumberFormat="1">
      <alignment horizontal="left" vertical="center" wrapText="1" indent="1"/>
      <protection locked="0"/>
    </xf>
    <xf numFmtId="307" fontId="22" fillId="39" borderId="12" xfId="0" applyFont="1" applyFill="1" applyBorder="1" applyNumberFormat="1">
      <alignment horizontal="left" vertical="center" wrapText="1" indent="1"/>
      <protection locked="0"/>
    </xf>
    <xf numFmtId="306" fontId="48" fillId="0" borderId="0" xfId="0" applyFont="1" applyNumberFormat="1">
      <alignment horizontal="center" vertical="center" wrapText="1"/>
    </xf>
    <xf numFmtId="303" fontId="22" fillId="0" borderId="17"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0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03" fontId="45" fillId="0" borderId="19" xfId="0" applyFont="1" applyBorder="1" applyNumberFormat="1">
      <alignment horizontal="center"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03" fontId="22" fillId="0" borderId="12" xfId="0" applyFont="1" applyBorder="1" applyNumberFormat="1">
      <alignment horizontal="center"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06" fontId="0" fillId="39" borderId="12" xfId="0" applyFont="1" applyFill="1" applyBorder="1" applyNumberFormat="1">
      <alignment horizontal="center" vertical="top" wrapText="1"/>
      <protection locked="0"/>
    </xf>
    <xf numFmtId="306" fontId="0" fillId="36"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F9215-1B68-F93C-F9AD-C7A1BC1C9B88}" mc:Ignorable="x14ac xr xr2 xr3">
  <dimension ref="A1:AB21"/>
  <sheetViews>
    <sheetView topLeftCell="A1" showGridLines="0" showRowColHeaders="0" workbookViewId="0" tabSelected="1">
      <selection activeCell="A1" sqref="A1"/>
    </sheetView>
  </sheetViews>
  <sheetFormatPr defaultColWidth="11.00390625" customHeight="1" defaultRowHeight="12.75"/>
  <cols>
    <col min="1" max="1" style="5555" width="5.421875" customWidth="1"/>
    <col min="2" max="2" style="5555" width="9.140625" customWidth="1"/>
    <col min="3" max="3" style="5555" width="16.421875" customWidth="1"/>
    <col min="4" max="25" style="5555" width="6.28125" customWidth="1"/>
    <col min="26" max="28" style="5555"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теплоснабжения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E991FCB-CD6D-581C-8A27-F88D8F803EF2}" mc:Ignorable="x14ac xr xr2 xr3">
  <sheetPr>
    <tabColor rgb="FFCCCCFF"/>
  </sheetPr>
  <dimension ref="A1:Q79"/>
  <sheetViews>
    <sheetView topLeftCell="A1" showGridLines="0" zoomScale="90" workbookViewId="0">
      <selection activeCell="I36" sqref="I36"/>
    </sheetView>
  </sheetViews>
  <sheetFormatPr defaultColWidth="9.140625" customHeight="1" defaultRowHeight="11.25"/>
  <cols>
    <col min="1" max="1" style="5671" width="10.7109375" hidden="1" customWidth="1"/>
    <col min="2" max="2" style="5672" width="10.7109375" hidden="1" customWidth="1"/>
    <col min="3" max="3" style="5673" width="3.00390625" customWidth="1"/>
    <col min="4" max="4" style="5599" width="1.00390625" customWidth="1"/>
    <col min="5" max="6" style="5599" width="55.00390625" customWidth="1"/>
    <col min="7" max="7" style="5674" width="1.00390625" customWidth="1"/>
    <col min="8" max="8" style="5599" width="18.00390625" hidden="1" customWidth="1"/>
    <col min="9" max="9" style="5675" width="59.00390625" customWidth="1"/>
    <col min="10" max="10" style="5676" width="52.140625" hidden="1" customWidth="1"/>
    <col min="11" max="11" style="5599" width="8.00390625" customWidth="1"/>
    <col min="12" max="12" style="5599" width="77.00390625" customWidth="1"/>
    <col min="13" max="16" style="5599" width="8.00390625" customWidth="1"/>
    <col min="17" max="17" style="5599" width="12.00390625" hidden="1" customWidth="1"/>
  </cols>
  <sheetData>
    <row s="5556" customFormat="1" customHeight="1" ht="3">
      <c r="A1" s="896"/>
      <c r="B1" s="354"/>
      <c r="F1" s="355" t="s">
        <v>13</v>
      </c>
      <c r="G1" s="524"/>
      <c r="H1" s="184"/>
      <c r="I1" s="524"/>
      <c r="J1" s="984"/>
      <c r="Q1" s="355" t="s">
        <v>14</v>
      </c>
    </row>
    <row s="5563" customFormat="1" customHeight="1" ht="14.25">
      <c r="A2" s="896"/>
      <c r="B2" s="211"/>
      <c r="E2" s="1853" t="str">
        <f>code</f>
        <v>Код отчёта: PP110.OPEN.INFO.INVEST.HEAT.EIAS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574" customFormat="1" customHeight="1" ht="6.3">
      <c r="A4" s="897"/>
      <c r="B4" s="345"/>
      <c r="C4" s="346"/>
      <c r="D4" s="347"/>
      <c r="E4" s="356"/>
      <c r="F4" s="357"/>
      <c r="G4" s="884"/>
      <c r="H4" s="522"/>
      <c r="I4" s="524"/>
      <c r="J4" s="987"/>
      <c r="Q4" s="349">
        <v>6</v>
      </c>
    </row>
    <row customHeight="1" ht="39.75">
      <c r="D5" s="188"/>
      <c r="E5" s="2208" t="str">
        <f>NameTemplatesInTitle</f>
        <v>Информация об инвестиционных программах регулируемой организации в области теплоснабжения</v>
      </c>
      <c r="F5" s="2209"/>
      <c r="G5" s="885"/>
      <c r="J5" s="988"/>
      <c r="Q5" s="187">
        <v>38</v>
      </c>
    </row>
    <row s="5574"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574" customFormat="1" customHeight="1" ht="6.3">
      <c r="A8" s="898"/>
      <c r="B8" s="345"/>
      <c r="C8" s="346"/>
      <c r="D8" s="352"/>
      <c r="E8" s="350"/>
      <c r="F8" s="353"/>
      <c r="G8" s="190"/>
      <c r="H8" s="522"/>
      <c r="I8" s="524"/>
      <c r="J8" s="990"/>
      <c r="Q8" s="349">
        <v>6</v>
      </c>
    </row>
    <row s="5599"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574"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599" customFormat="1" customHeight="1" ht="22.5" hidden="1">
      <c r="A13" s="901" t="s">
        <v>27</v>
      </c>
      <c r="B13" s="211"/>
      <c r="C13" s="521"/>
      <c r="D13" s="523"/>
      <c r="E13" s="1888" t="s">
        <v>28</v>
      </c>
      <c r="F13" s="1845" t="s">
        <v>22</v>
      </c>
      <c r="G13" s="190"/>
      <c r="H13" s="883"/>
      <c r="I13" s="524"/>
      <c r="J13" s="1889" t="s">
        <v>29</v>
      </c>
      <c r="Q13" s="522">
        <v>0</v>
      </c>
    </row>
    <row s="5599" customFormat="1" customHeight="1" ht="27">
      <c r="A14" s="901" t="s">
        <v>30</v>
      </c>
      <c r="B14" s="211"/>
      <c r="C14" s="521"/>
      <c r="D14" s="523"/>
      <c r="E14" s="1278" t="s">
        <v>31</v>
      </c>
      <c r="F14" s="2849">
        <v>2024</v>
      </c>
      <c r="G14" s="190"/>
      <c r="H14" s="883"/>
      <c r="I14" s="524"/>
      <c r="J14" s="989" t="s">
        <v>32</v>
      </c>
      <c r="Q14" s="522">
        <v>0</v>
      </c>
    </row>
    <row s="5599" customFormat="1" customHeight="1" ht="19.5" hidden="1">
      <c r="A15" s="901" t="s">
        <v>33</v>
      </c>
      <c r="B15" s="211"/>
      <c r="C15" s="521"/>
      <c r="D15" s="523"/>
      <c r="E15" s="1278" t="s">
        <v>34</v>
      </c>
      <c r="F15" s="1880"/>
      <c r="G15" s="190"/>
      <c r="H15" s="883"/>
      <c r="I15" s="524"/>
      <c r="J15" s="989" t="s">
        <v>35</v>
      </c>
      <c r="Q15" s="522">
        <v>0</v>
      </c>
    </row>
    <row s="5574" customFormat="1" customHeight="1" ht="6.3">
      <c r="A16" s="898"/>
      <c r="B16" s="345"/>
      <c r="C16" s="346"/>
      <c r="D16" s="352"/>
      <c r="E16" s="350"/>
      <c r="F16" s="353"/>
      <c r="G16" s="190"/>
      <c r="H16" s="522"/>
      <c r="I16" s="524"/>
      <c r="J16" s="987"/>
      <c r="Q16" s="349">
        <v>6</v>
      </c>
    </row>
    <row customHeight="1" ht="21">
      <c r="D17" s="188"/>
      <c r="E17" s="504" t="s">
        <v>36</v>
      </c>
      <c r="F17" s="2851" t="s">
        <v>37</v>
      </c>
      <c r="G17" s="186"/>
      <c r="H17" s="886" t="s">
        <v>23</v>
      </c>
      <c r="Q17" s="187">
        <v>20</v>
      </c>
    </row>
    <row customHeight="1" ht="25.5">
      <c r="D18" s="188"/>
      <c r="E18" s="1888" t="s">
        <v>38</v>
      </c>
      <c r="F18" s="2852">
        <v>45611.63451388889</v>
      </c>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41</v>
      </c>
      <c r="F23" s="329"/>
      <c r="G23" s="186"/>
      <c r="Q23" s="187">
        <v>0</v>
      </c>
    </row>
    <row customHeight="1" ht="19.5" hidden="1">
      <c r="D24" s="188"/>
      <c r="E24" s="504" t="s">
        <v>42</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43</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44</v>
      </c>
      <c r="F28" s="331"/>
      <c r="G28" s="186"/>
      <c r="Q28" s="187">
        <v>0</v>
      </c>
    </row>
    <row customHeight="1" ht="19.5" hidden="1">
      <c r="D29" s="188"/>
      <c r="E29" s="504" t="s">
        <v>42</v>
      </c>
      <c r="F29" s="331"/>
      <c r="G29" s="186"/>
      <c r="Q29" s="187">
        <v>0</v>
      </c>
    </row>
    <row s="5574"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45</v>
      </c>
      <c r="G31" s="889"/>
      <c r="Q31" s="187">
        <v>20</v>
      </c>
    </row>
    <row customHeight="1" ht="21" hidden="1">
      <c r="C32" s="191"/>
      <c r="D32" s="192"/>
      <c r="E32" s="505" t="s">
        <v>46</v>
      </c>
      <c r="F32" s="330"/>
      <c r="G32" s="889"/>
      <c r="Q32" s="187">
        <v>20</v>
      </c>
    </row>
    <row customHeight="1" ht="21">
      <c r="C33" s="191"/>
      <c r="D33" s="192"/>
      <c r="E33" s="504" t="s">
        <v>47</v>
      </c>
      <c r="F33" s="330" t="s">
        <v>48</v>
      </c>
      <c r="G33" s="889"/>
      <c r="Q33" s="187">
        <v>20</v>
      </c>
    </row>
    <row customHeight="1" ht="21">
      <c r="C34" s="191"/>
      <c r="D34" s="192"/>
      <c r="E34" s="504" t="s">
        <v>49</v>
      </c>
      <c r="F34" s="330" t="s">
        <v>50</v>
      </c>
      <c r="G34" s="889"/>
      <c r="H34" s="193"/>
      <c r="Q34" s="187">
        <v>20</v>
      </c>
    </row>
    <row s="5574" customFormat="1" customHeight="1" ht="11.549999999999999">
      <c r="A35" s="898"/>
      <c r="B35" s="345"/>
      <c r="C35" s="346"/>
      <c r="D35" s="352"/>
      <c r="E35" s="350"/>
      <c r="F35" s="353"/>
      <c r="G35" s="190"/>
      <c r="H35" s="522"/>
      <c r="I35" s="524"/>
      <c r="J35" s="987"/>
      <c r="Q35" s="349">
        <v>11</v>
      </c>
    </row>
    <row customHeight="1" ht="19.5">
      <c r="A36" s="992"/>
      <c r="D36" s="192"/>
      <c r="E36" s="504" t="s">
        <v>51</v>
      </c>
      <c r="F36" s="2869" t="s">
        <v>52</v>
      </c>
      <c r="G36" s="190"/>
      <c r="Q36" s="187">
        <v>0</v>
      </c>
    </row>
    <row customHeight="1" ht="21">
      <c r="A37" s="992"/>
      <c r="D37" s="192"/>
      <c r="E37" s="504" t="s">
        <v>53</v>
      </c>
      <c r="F37" s="2869" t="s">
        <v>54</v>
      </c>
      <c r="G37" s="190"/>
      <c r="Q37" s="187">
        <v>20</v>
      </c>
    </row>
    <row s="5574" customFormat="1" customHeight="1" ht="6.3">
      <c r="A38" s="898"/>
      <c r="B38" s="345"/>
      <c r="C38" s="346"/>
      <c r="D38" s="347"/>
      <c r="E38" s="348"/>
      <c r="F38" s="1166"/>
      <c r="G38" s="186"/>
      <c r="H38" s="522"/>
      <c r="I38" s="524"/>
      <c r="J38" s="989"/>
      <c r="Q38" s="349">
        <v>6</v>
      </c>
    </row>
    <row customHeight="1" ht="36.75">
      <c r="A39" s="898"/>
      <c r="D39" s="188"/>
      <c r="E39" s="504" t="s">
        <v>55</v>
      </c>
      <c r="F39" s="823" t="s">
        <v>19</v>
      </c>
      <c r="G39" s="186"/>
      <c r="H39" s="886" t="s">
        <v>23</v>
      </c>
      <c r="Q39" s="187">
        <v>35</v>
      </c>
    </row>
    <row s="5574" customFormat="1" customHeight="1" ht="6" hidden="1">
      <c r="A40" s="897"/>
      <c r="B40" s="539"/>
      <c r="C40" s="540"/>
      <c r="D40" s="541"/>
      <c r="E40" s="542"/>
      <c r="F40" s="1166"/>
      <c r="G40" s="186"/>
      <c r="H40" s="522"/>
      <c r="I40" s="524"/>
      <c r="J40" s="989"/>
      <c r="Q40" s="543">
        <v>6</v>
      </c>
    </row>
    <row s="5599"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574" customFormat="1" customHeight="1" ht="6" hidden="1">
      <c r="A42" s="897"/>
      <c r="B42" s="539"/>
      <c r="C42" s="540"/>
      <c r="D42" s="541"/>
      <c r="E42" s="542"/>
      <c r="F42" s="1166"/>
      <c r="G42" s="186"/>
      <c r="H42" s="522"/>
      <c r="I42" s="524"/>
      <c r="J42" s="987"/>
      <c r="Q42" s="543">
        <v>0</v>
      </c>
    </row>
    <row s="5599" customFormat="1" customHeight="1" ht="27" hidden="1">
      <c r="A43" s="897"/>
      <c r="B43" s="526"/>
      <c r="C43" s="521"/>
      <c r="D43" s="523"/>
      <c r="E43" s="504" t="s">
        <v>56</v>
      </c>
      <c r="F43" s="823" t="s">
        <v>19</v>
      </c>
      <c r="G43" s="186"/>
      <c r="I43" s="524"/>
      <c r="J43" s="989"/>
      <c r="Q43" s="522">
        <v>0</v>
      </c>
    </row>
    <row s="5599" customFormat="1" customHeight="1" ht="27" hidden="1">
      <c r="A44" s="897"/>
      <c r="B44" s="526"/>
      <c r="C44" s="521"/>
      <c r="D44" s="523"/>
      <c r="E44" s="1278" t="s">
        <v>57</v>
      </c>
      <c r="F44" s="2001"/>
      <c r="G44" s="186"/>
      <c r="I44" s="524"/>
      <c r="J44" s="989"/>
      <c r="Q44" s="522">
        <v>0</v>
      </c>
    </row>
    <row s="5574" customFormat="1" customHeight="1" ht="6" hidden="1">
      <c r="A45" s="897"/>
      <c r="B45" s="539"/>
      <c r="C45" s="540"/>
      <c r="D45" s="541"/>
      <c r="E45" s="542"/>
      <c r="F45" s="1166"/>
      <c r="G45" s="186"/>
      <c r="H45" s="522"/>
      <c r="I45" s="524"/>
      <c r="J45" s="989"/>
      <c r="Q45" s="543">
        <v>0</v>
      </c>
    </row>
    <row s="5574" customFormat="1" customHeight="1" ht="24.75" hidden="1">
      <c r="A46" s="897"/>
      <c r="B46" s="539"/>
      <c r="C46" s="540"/>
      <c r="D46" s="541"/>
      <c r="E46" s="1278" t="s">
        <v>58</v>
      </c>
      <c r="F46" s="823" t="s">
        <v>19</v>
      </c>
      <c r="G46" s="186"/>
      <c r="H46" s="522"/>
      <c r="I46" s="524"/>
      <c r="J46" s="989"/>
      <c r="Q46" s="543">
        <v>0</v>
      </c>
    </row>
    <row s="5599" customFormat="1" customHeight="1" ht="24.75" hidden="1">
      <c r="A47" s="897"/>
      <c r="B47" s="526"/>
      <c r="C47" s="521"/>
      <c r="D47" s="523"/>
      <c r="E47" s="1278" t="s">
        <v>59</v>
      </c>
      <c r="F47" s="823" t="s">
        <v>19</v>
      </c>
      <c r="G47" s="186"/>
      <c r="I47" s="524"/>
      <c r="J47" s="989"/>
      <c r="Q47" s="522">
        <v>0</v>
      </c>
    </row>
    <row s="5574"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574" customFormat="1" customHeight="1" ht="6" hidden="1">
      <c r="A50" s="898"/>
      <c r="B50" s="539"/>
      <c r="C50" s="540"/>
      <c r="D50" s="352"/>
      <c r="E50" s="350"/>
      <c r="F50" s="353"/>
      <c r="G50" s="190"/>
      <c r="H50" s="522"/>
      <c r="I50" s="524"/>
      <c r="J50" s="989"/>
      <c r="Q50" s="543">
        <v>0</v>
      </c>
    </row>
    <row s="5599" customFormat="1" customHeight="1" ht="28.5" hidden="1">
      <c r="A51" s="899"/>
      <c r="B51" s="526"/>
      <c r="C51" s="643"/>
      <c r="D51" s="644"/>
      <c r="E51" s="504" t="s">
        <v>60</v>
      </c>
      <c r="F51" s="823" t="s">
        <v>19</v>
      </c>
      <c r="G51" s="645"/>
      <c r="I51" s="647"/>
      <c r="J51" s="991"/>
      <c r="P51" s="648"/>
      <c r="Q51" s="646">
        <v>0</v>
      </c>
    </row>
    <row s="5574" customFormat="1" customHeight="1" ht="6" hidden="1">
      <c r="A52" s="898"/>
      <c r="B52" s="539"/>
      <c r="C52" s="540"/>
      <c r="D52" s="352"/>
      <c r="E52" s="350"/>
      <c r="F52" s="353"/>
      <c r="G52" s="190"/>
      <c r="H52" s="522"/>
      <c r="I52" s="524"/>
      <c r="J52" s="987"/>
      <c r="Q52" s="543">
        <v>0</v>
      </c>
    </row>
    <row s="5599" customFormat="1" customHeight="1" ht="27" hidden="1">
      <c r="A53" s="899"/>
      <c r="B53" s="526"/>
      <c r="C53" s="643"/>
      <c r="D53" s="644"/>
      <c r="E53" s="504" t="s">
        <v>61</v>
      </c>
      <c r="F53" s="1161" t="s">
        <v>19</v>
      </c>
      <c r="G53" s="645"/>
      <c r="I53" s="647"/>
      <c r="J53" s="991"/>
      <c r="P53" s="648"/>
      <c r="Q53" s="646">
        <v>0</v>
      </c>
    </row>
    <row s="5599" customFormat="1" customHeight="1" ht="27" hidden="1">
      <c r="A54" s="899"/>
      <c r="B54" s="526"/>
      <c r="C54" s="643"/>
      <c r="D54" s="644"/>
      <c r="E54" s="504" t="s">
        <v>62</v>
      </c>
      <c r="F54" s="1887"/>
      <c r="G54" s="645"/>
      <c r="I54" s="647"/>
      <c r="J54" s="991"/>
      <c r="P54" s="648"/>
      <c r="Q54" s="646">
        <v>0</v>
      </c>
    </row>
    <row s="5574" customFormat="1" customHeight="1" ht="6" hidden="1">
      <c r="A55" s="898"/>
      <c r="B55" s="539"/>
      <c r="C55" s="540"/>
      <c r="D55" s="352"/>
      <c r="E55" s="350"/>
      <c r="F55" s="353"/>
      <c r="G55" s="190"/>
      <c r="H55" s="522"/>
      <c r="I55" s="524"/>
      <c r="J55" s="987"/>
      <c r="Q55" s="543">
        <v>0</v>
      </c>
    </row>
    <row s="5599" customFormat="1" customHeight="1" ht="25.5" hidden="1">
      <c r="A56" s="899"/>
      <c r="B56" s="526"/>
      <c r="C56" s="643"/>
      <c r="D56" s="644"/>
      <c r="E56" s="504" t="s">
        <v>63</v>
      </c>
      <c r="F56" s="1161" t="s">
        <v>19</v>
      </c>
      <c r="G56" s="645"/>
      <c r="I56" s="647"/>
      <c r="J56" s="991"/>
      <c r="P56" s="648"/>
      <c r="Q56" s="646">
        <v>0</v>
      </c>
    </row>
    <row s="5574" customFormat="1" customHeight="1" ht="6" hidden="1">
      <c r="A57" s="898"/>
      <c r="B57" s="539"/>
      <c r="C57" s="540"/>
      <c r="D57" s="352"/>
      <c r="E57" s="350"/>
      <c r="F57" s="353"/>
      <c r="G57" s="190"/>
      <c r="H57" s="522"/>
      <c r="I57" s="524"/>
      <c r="J57" s="987"/>
      <c r="Q57" s="543">
        <v>0</v>
      </c>
    </row>
    <row s="5599" customFormat="1" customHeight="1" ht="15" hidden="1">
      <c r="A58" s="899"/>
      <c r="B58" s="526"/>
      <c r="C58" s="643"/>
      <c r="D58" s="644"/>
      <c r="E58" s="504" t="s">
        <v>64</v>
      </c>
      <c r="F58" s="1161" t="s">
        <v>65</v>
      </c>
      <c r="G58" s="645"/>
      <c r="I58" s="647"/>
      <c r="J58" s="991"/>
      <c r="P58" s="648"/>
      <c r="Q58" s="646">
        <v>0</v>
      </c>
    </row>
    <row s="5599" customFormat="1" customHeight="1" ht="75">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t="s">
        <v>65</v>
      </c>
      <c r="G59" s="645"/>
      <c r="I59" s="647"/>
      <c r="J59" s="991"/>
      <c r="P59" s="648"/>
      <c r="Q59" s="646">
        <v>0</v>
      </c>
    </row>
    <row s="5599" customFormat="1" customHeight="1" ht="15">
      <c r="A60" s="899"/>
      <c r="B60" s="526"/>
      <c r="C60" s="643"/>
      <c r="D60" s="644"/>
      <c r="E60" s="1278" t="s">
        <v>66</v>
      </c>
      <c r="F60" s="2869" t="s">
        <v>67</v>
      </c>
      <c r="G60" s="645"/>
      <c r="I60" s="647"/>
      <c r="J60" s="991"/>
      <c r="P60" s="648"/>
      <c r="Q60" s="646">
        <v>0</v>
      </c>
    </row>
    <row s="5574" customFormat="1" customHeight="1" ht="6" hidden="1">
      <c r="A61" s="898"/>
      <c r="B61" s="539"/>
      <c r="C61" s="540"/>
      <c r="D61" s="541"/>
      <c r="E61" s="542"/>
      <c r="F61" s="1166"/>
      <c r="G61" s="186"/>
      <c r="H61" s="522"/>
      <c r="I61" s="524"/>
      <c r="J61" s="989"/>
      <c r="Q61" s="543">
        <v>0</v>
      </c>
    </row>
    <row s="5599" customFormat="1" customHeight="1" ht="33.75" hidden="1">
      <c r="A62" s="898"/>
      <c r="B62" s="211"/>
      <c r="C62" s="521"/>
      <c r="D62" s="523"/>
      <c r="E62" s="1278" t="s">
        <v>68</v>
      </c>
      <c r="F62" s="1784" t="s">
        <v>65</v>
      </c>
      <c r="G62" s="186"/>
      <c r="H62" s="886" t="s">
        <v>23</v>
      </c>
      <c r="I62" s="524"/>
      <c r="J62" s="989"/>
      <c r="Q62" s="522">
        <v>0</v>
      </c>
    </row>
    <row s="5574"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38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FF9E043-842C-A6B9-DF84-249329F2688E}"/>
    <hyperlink ref="H17" location="Титульный!H9" display="Как заполнить?" tooltip="Помощь по работе с полями отчётной формы" xr:uid="{ABC44942-9E18-CD1F-A444-AEF8D38C4D17}"/>
    <hyperlink ref="H39" location="Титульный!H9" display="Как заполнить?" tooltip="Помощь по работе с полями отчётной формы" xr:uid="{3A07F6B3-5DDB-ACC1-2D99-2A918750E908}"/>
    <hyperlink ref="H62" location="Титульный!H9" display="Как заполнить?" tooltip="Помощь по работе с полями отчётной формы" xr:uid="{57F67AE7-FF99-1533-A648-E727403323B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4B5E1-08AD-CF99-88CB-7265D7D70751}" mc:Ignorable="x14ac xr xr2 xr3">
  <sheetPr>
    <tabColor rgb="FFCCCCFF"/>
    <pageSetUpPr fitToPage="1"/>
  </sheetPr>
  <dimension ref="A1:AC29"/>
  <sheetViews>
    <sheetView topLeftCell="A1" showGridLines="0" zoomScale="90" workbookViewId="0">
      <selection activeCell="A1" sqref="A1"/>
    </sheetView>
  </sheetViews>
  <sheetFormatPr defaultColWidth="9.140625" customHeight="1" defaultRowHeight="14.25"/>
  <cols>
    <col min="1" max="1" style="5599" width="8.00390625" hidden="1" customWidth="1"/>
    <col min="2" max="2" style="5676" width="6.00390625" hidden="1" customWidth="1"/>
    <col min="3" max="3" style="5599" width="3.00390625" customWidth="1"/>
    <col min="4" max="4" style="5765" width="3.00390625" customWidth="1"/>
    <col min="5" max="5" style="5599" width="6.00390625" customWidth="1"/>
    <col min="6" max="6" style="5599" width="2.7109375" hidden="1" customWidth="1"/>
    <col min="7" max="7" style="5599" width="46.7109375" customWidth="1"/>
    <col min="8" max="8" style="5599" width="42.00390625" customWidth="1"/>
    <col min="9" max="9" style="5599" width="14.00390625" customWidth="1"/>
    <col min="10" max="10" style="5766" width="3.00390625" customWidth="1"/>
    <col min="11" max="13" style="5766" width="9.140625" hidden="1"/>
    <col min="14" max="14" style="5766" width="25.7109375" hidden="1" customWidth="1"/>
    <col min="15" max="15" style="5766" width="14.421875" hidden="1" customWidth="1"/>
    <col min="16" max="19" style="5767" width="9.140625" hidden="1"/>
    <col min="20" max="27" style="5599" width="9.140625" hidden="1"/>
    <col min="28" max="28" style="5599" width="8.00390625" customWidth="1"/>
    <col min="29" max="29" style="5599" width="9.140625" hidden="1"/>
  </cols>
  <sheetData>
    <row s="5677"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686"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692" customFormat="1" customHeight="1" ht="3">
      <c r="A3" s="871"/>
      <c r="B3" s="530"/>
      <c r="C3" s="871"/>
      <c r="D3" s="277"/>
      <c r="E3" s="216"/>
      <c r="F3" s="622"/>
      <c r="G3" s="216"/>
      <c r="H3" s="216"/>
      <c r="I3" s="279"/>
      <c r="J3" s="360"/>
      <c r="K3" s="268"/>
      <c r="L3" s="268"/>
      <c r="M3" s="268"/>
      <c r="N3" s="339"/>
      <c r="O3" s="268"/>
      <c r="P3" s="338"/>
      <c r="Q3" s="338"/>
      <c r="R3" s="338"/>
      <c r="S3" s="338"/>
      <c r="AC3" s="229">
        <v>3</v>
      </c>
    </row>
    <row s="5692" customFormat="1" customHeight="1" ht="27.299999999999997">
      <c r="A4" s="871"/>
      <c r="B4" s="530"/>
      <c r="C4" s="871"/>
      <c r="D4" s="277"/>
      <c r="E4" s="2213" t="str">
        <f>NameTemplatesInListMO</f>
        <v>Перечень муниципальных районов и муниципальных образований (территорий оказания услуг)</v>
      </c>
      <c r="F4" s="2213"/>
      <c r="G4" s="2213"/>
      <c r="H4" s="2213"/>
      <c r="I4" s="2213"/>
      <c r="J4" s="360"/>
      <c r="K4" s="268"/>
      <c r="L4" s="268"/>
      <c r="M4" s="268"/>
      <c r="N4" s="339"/>
      <c r="O4" s="268"/>
      <c r="P4" s="338"/>
      <c r="Q4" s="338"/>
      <c r="R4" s="338"/>
      <c r="S4" s="338"/>
      <c r="AC4" s="229">
        <v>26</v>
      </c>
    </row>
    <row s="5692" customFormat="1" customHeight="1" ht="3">
      <c r="A5" s="871"/>
      <c r="B5" s="530"/>
      <c r="C5" s="871"/>
      <c r="D5" s="277"/>
      <c r="E5" s="216"/>
      <c r="F5" s="622"/>
      <c r="G5" s="280"/>
      <c r="H5" s="280"/>
      <c r="I5" s="281"/>
      <c r="J5" s="268"/>
      <c r="K5" s="268"/>
      <c r="L5" s="268"/>
      <c r="M5" s="268"/>
      <c r="N5" s="339"/>
      <c r="O5" s="268"/>
      <c r="P5" s="338"/>
      <c r="Q5" s="338"/>
      <c r="R5" s="338"/>
      <c r="S5" s="338"/>
      <c r="AC5" s="229">
        <v>3</v>
      </c>
    </row>
    <row s="5692"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692"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692"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692"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692"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737" customFormat="1" customHeight="1" ht="15.75">
      <c r="A13" s="2212"/>
      <c r="B13" s="530">
        <v>1</v>
      </c>
      <c r="C13" s="530"/>
      <c r="D13" s="913"/>
      <c r="E13" s="893" t="str">
        <f>A12&amp;"."&amp;B13</f>
        <v>1.1</v>
      </c>
      <c r="F13" s="908">
        <v>1</v>
      </c>
      <c r="G13" s="906"/>
      <c r="H13" s="906"/>
      <c r="I13" s="904"/>
      <c r="J13" s="613">
        <f>MERGEVALUE(G13)</f>
      </c>
      <c r="K13" s="624"/>
      <c r="L13" s="624"/>
      <c r="M13" s="613" t="str">
        <f t="array" ref="M13:M13">IF(ISERROR(MATCH(MID(N13,1,250),MID(note_ter,1,250),0)),"n","y")</f>
        <v>n</v>
      </c>
      <c r="N13" s="624"/>
      <c r="O13" s="613" t="str">
        <f>H13&amp;"("&amp;I13&amp;")"</f>
        <v>()</v>
      </c>
      <c r="P13" s="530"/>
      <c r="Q13" s="530"/>
      <c r="R13" s="533"/>
      <c r="S13" s="530"/>
      <c r="T13" s="530"/>
      <c r="U13" s="530"/>
      <c r="V13" s="535"/>
      <c r="W13" s="535"/>
      <c r="X13" s="532"/>
      <c r="Y13" s="532"/>
      <c r="Z13" s="532"/>
      <c r="AA13" s="532"/>
      <c r="AB13" s="532"/>
      <c r="AC13" s="536">
        <v>15</v>
      </c>
    </row>
    <row s="5737" customFormat="1" customHeight="1" ht="15.75">
      <c r="A14" s="2212"/>
      <c r="B14" s="530"/>
      <c r="C14" s="525"/>
      <c r="D14" s="914"/>
      <c r="E14" s="534"/>
      <c r="F14" s="290"/>
      <c r="G14" s="528" t="s">
        <v>99</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692" customFormat="1" customHeight="1" ht="14.699999999999998">
      <c r="A15" s="871"/>
      <c r="B15" s="530"/>
      <c r="C15" s="871"/>
      <c r="D15" s="895"/>
      <c r="E15" s="907"/>
      <c r="F15" s="291"/>
      <c r="G15" s="529" t="s">
        <v>100</v>
      </c>
      <c r="H15" s="291"/>
      <c r="I15" s="292"/>
      <c r="J15" s="362"/>
      <c r="K15" s="268"/>
      <c r="L15" s="268"/>
      <c r="M15" s="268"/>
      <c r="N15" s="339" t="s">
        <v>101</v>
      </c>
      <c r="O15" s="268"/>
      <c r="P15" s="338"/>
      <c r="Q15" s="338"/>
      <c r="R15" s="338"/>
      <c r="S15" s="338"/>
      <c r="AC15" s="229">
        <v>14</v>
      </c>
    </row>
    <row s="5692"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692"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692"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760" customFormat="1" customHeight="1" ht="10.5">
      <c r="B19" s="947"/>
      <c r="D19" s="295"/>
      <c r="J19" s="268"/>
      <c r="K19" s="268"/>
      <c r="L19" s="268"/>
      <c r="M19" s="268"/>
      <c r="N19" s="339"/>
      <c r="O19" s="268"/>
      <c r="P19" s="338"/>
      <c r="Q19" s="338"/>
      <c r="R19" s="338"/>
      <c r="S19" s="338"/>
      <c r="AC19" s="294">
        <v>10</v>
      </c>
    </row>
    <row s="5760"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ED1D7-B0EF-5EBB-A944-287E7CD7250E}"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803" width="6.421875" hidden="1" customWidth="1"/>
    <col min="2" max="2" style="5803" width="2.00390625" hidden="1" customWidth="1"/>
    <col min="3" max="3" style="5803" width="3.00390625" customWidth="1"/>
    <col min="4" max="4" style="5803" width="4.00390625" customWidth="1"/>
    <col min="5" max="5" style="5803" width="44.00390625" customWidth="1"/>
    <col min="6" max="6" style="5803" width="6.421875" customWidth="1"/>
    <col min="7" max="7" style="5803" width="4.00390625" customWidth="1"/>
    <col min="8" max="8" style="5803" width="5.00390625" customWidth="1"/>
    <col min="9" max="9" style="5803" width="52.00390625" customWidth="1"/>
    <col min="10" max="10" style="5803" width="7.00390625" customWidth="1"/>
    <col min="11" max="11" style="5803" width="3.00390625" customWidth="1"/>
    <col min="12" max="12" style="5803" width="6.00390625" customWidth="1"/>
    <col min="13" max="13" style="5803" width="56.00390625" customWidth="1"/>
    <col min="14" max="14" style="5854" width="8.00390625" customWidth="1"/>
    <col min="15" max="20" style="5766" width="9.140625" hidden="1"/>
    <col min="21" max="24" style="5855" width="9.140625" hidden="1"/>
    <col min="25" max="37" style="5854" width="9.140625" hidden="1"/>
    <col min="38" max="38" style="5854" width="8.00390625" customWidth="1"/>
    <col min="39" max="39" style="5803"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об инвестиционных программах регулируемой организации в области теплоснабжения</v>
      </c>
      <c r="E4" s="2233"/>
      <c r="F4" s="2233"/>
      <c r="G4" s="2233"/>
      <c r="H4" s="2233"/>
      <c r="I4" s="2234"/>
      <c r="J4" s="697"/>
      <c r="K4" s="697"/>
      <c r="L4" s="697"/>
      <c r="M4" s="697"/>
      <c r="AM4" s="696">
        <v>34</v>
      </c>
    </row>
    <row s="5774" customFormat="1" customHeight="1" ht="14.699999999999998">
      <c r="A5" s="698"/>
      <c r="B5" s="698"/>
      <c r="C5" s="698"/>
      <c r="D5" s="2235" t="str">
        <f>IF(org=0,"Не определено",org)</f>
        <v>ООО "Ростовские тепловые сети"</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774"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774"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102</v>
      </c>
      <c r="E9" s="2240"/>
      <c r="F9" s="2241" t="s">
        <v>103</v>
      </c>
      <c r="G9" s="2242"/>
      <c r="H9" s="2242"/>
      <c r="I9" s="2242"/>
      <c r="J9" s="2245" t="s">
        <v>104</v>
      </c>
      <c r="K9" s="2245"/>
      <c r="L9" s="2245"/>
      <c r="M9" s="2245"/>
      <c r="AM9" s="696">
        <v>18</v>
      </c>
    </row>
    <row customHeight="1" ht="24">
      <c r="A10" s="2239"/>
      <c r="B10" s="705"/>
      <c r="C10" s="638"/>
      <c r="D10" s="636" t="s">
        <v>88</v>
      </c>
      <c r="E10" s="636" t="s">
        <v>89</v>
      </c>
      <c r="F10" s="636" t="s">
        <v>105</v>
      </c>
      <c r="G10" s="2246" t="s">
        <v>88</v>
      </c>
      <c r="H10" s="2247"/>
      <c r="I10" s="636" t="s">
        <v>89</v>
      </c>
      <c r="J10" s="636" t="s">
        <v>105</v>
      </c>
      <c r="K10" s="2246" t="s">
        <v>88</v>
      </c>
      <c r="L10" s="2247"/>
      <c r="M10" s="636" t="s">
        <v>89</v>
      </c>
      <c r="N10" s="1740"/>
      <c r="AM10" s="696">
        <v>23</v>
      </c>
    </row>
    <row s="5803" customFormat="1" customHeight="1" ht="11.25" hidden="1">
      <c r="A11" s="706"/>
      <c r="B11" s="706"/>
      <c r="C11" s="706"/>
      <c r="D11" s="707" t="s">
        <v>106</v>
      </c>
      <c r="E11" s="707" t="s">
        <v>107</v>
      </c>
      <c r="F11" s="707" t="s">
        <v>90</v>
      </c>
      <c r="G11" s="2228" t="s">
        <v>91</v>
      </c>
      <c r="H11" s="2229"/>
      <c r="I11" s="707" t="s">
        <v>108</v>
      </c>
      <c r="J11" s="707" t="s">
        <v>92</v>
      </c>
      <c r="K11" s="2230" t="s">
        <v>93</v>
      </c>
      <c r="L11" s="2231"/>
      <c r="M11" s="707" t="s">
        <v>109</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110</v>
      </c>
      <c r="P12" s="1526" t="s">
        <v>111</v>
      </c>
      <c r="Q12" s="1526" t="s">
        <v>112</v>
      </c>
      <c r="R12" s="1526" t="s">
        <v>113</v>
      </c>
      <c r="AM12" s="696">
        <v>1</v>
      </c>
    </row>
    <row s="5803" customFormat="1" customHeight="1" ht="15.75">
      <c r="A13" s="406"/>
      <c r="B13" s="406"/>
      <c r="C13" s="639"/>
      <c r="D13" s="2221" t="s">
        <v>106</v>
      </c>
      <c r="E13" s="2222"/>
      <c r="F13" s="2225" t="s">
        <v>65</v>
      </c>
      <c r="G13" s="2226"/>
      <c r="H13" s="2227">
        <v>1</v>
      </c>
      <c r="I13" s="2218" t="str">
        <f>IF(U13="","",INDEX(TERRITORY_MR_LIST,MATCH(U13,TERRITORY_LIST_ID,0)))</f>
        <v/>
      </c>
      <c r="J13" s="2220" t="s">
        <v>19</v>
      </c>
      <c r="K13" s="715"/>
      <c r="L13" s="640" t="s">
        <v>106</v>
      </c>
      <c r="M13" s="716" t="s">
        <v>22</v>
      </c>
      <c r="N13" s="925"/>
      <c r="O13" s="1529" t="s">
        <v>114</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115</v>
      </c>
      <c r="Z13" s="717">
        <v>1705000</v>
      </c>
      <c r="AA13" s="717"/>
      <c r="AB13" s="717"/>
      <c r="AC13" s="717"/>
      <c r="AD13" s="717"/>
      <c r="AE13" s="717"/>
      <c r="AF13" s="717"/>
      <c r="AG13" s="717"/>
      <c r="AH13" s="717"/>
      <c r="AI13" s="717"/>
      <c r="AJ13" s="717"/>
      <c r="AK13" s="717"/>
      <c r="AL13" s="717"/>
      <c r="AM13" s="719">
        <v>15</v>
      </c>
    </row>
    <row s="5803" customFormat="1" customHeight="1" ht="15.75">
      <c r="A14" s="406"/>
      <c r="B14" s="406"/>
      <c r="C14" s="289"/>
      <c r="D14" s="2221"/>
      <c r="E14" s="2223"/>
      <c r="F14" s="2220"/>
      <c r="G14" s="2226"/>
      <c r="H14" s="2227"/>
      <c r="I14" s="2219"/>
      <c r="J14" s="2220"/>
      <c r="K14" s="534"/>
      <c r="L14" s="290"/>
      <c r="M14" s="720" t="s">
        <v>116</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803" customFormat="1" customHeight="1" ht="15.75">
      <c r="A15" s="406"/>
      <c r="B15" s="406"/>
      <c r="C15" s="289"/>
      <c r="D15" s="2221"/>
      <c r="E15" s="2224"/>
      <c r="F15" s="2220"/>
      <c r="G15" s="1173"/>
      <c r="H15" s="1174"/>
      <c r="I15" s="693" t="s">
        <v>117</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118</v>
      </c>
      <c r="F16" s="290"/>
      <c r="G16" s="290"/>
      <c r="H16" s="290"/>
      <c r="I16" s="290"/>
      <c r="J16" s="290"/>
      <c r="K16" s="290" t="s">
        <v>22</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B00DE-C265-FC3A-557B-52ABACA59FCE}"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766" width="3.7109375" hidden="1" customWidth="1"/>
    <col min="3" max="3" style="5803" width="3.00390625" customWidth="1"/>
    <col min="4" max="4" style="5803" width="6.00390625" customWidth="1"/>
    <col min="5" max="5" style="5803" width="42.00390625" customWidth="1"/>
    <col min="6" max="6" style="5803" width="15.00390625" customWidth="1"/>
    <col min="7" max="7" style="5803" width="42.00390625" customWidth="1"/>
    <col min="8" max="8" style="5803" width="3.00390625" customWidth="1"/>
    <col min="9" max="9" style="5803" width="5.00390625" customWidth="1"/>
    <col min="10" max="10" style="5803" width="47.00390625" customWidth="1"/>
    <col min="11" max="12" style="5803" width="3.00390625" customWidth="1"/>
    <col min="13" max="13" style="5803" width="5.00390625" customWidth="1"/>
    <col min="14" max="14" style="5803" width="28.00390625" customWidth="1"/>
    <col min="15" max="16" style="5803" width="3.00390625" customWidth="1"/>
    <col min="17" max="17" style="5803" width="5.00390625" customWidth="1"/>
    <col min="18" max="18" style="5803" width="34.00390625" customWidth="1"/>
    <col min="19" max="20" style="5803" width="3.7109375" customWidth="1"/>
    <col min="21" max="21" style="5803" width="5.7109375" customWidth="1"/>
    <col min="22" max="22" style="5803" width="34.421875" customWidth="1"/>
    <col min="23" max="23" style="5803" width="30.00390625" customWidth="1"/>
    <col min="24" max="24" style="5803" width="3.00390625" customWidth="1"/>
    <col min="25" max="28" style="5855" width="9.8515625" hidden="1" customWidth="1"/>
    <col min="29" max="29" style="5855" width="27.00390625" hidden="1" customWidth="1"/>
    <col min="30" max="30" style="5855" width="10.57421875" hidden="1" customWidth="1"/>
    <col min="31" max="31" style="5855" width="10.7109375" hidden="1" customWidth="1"/>
    <col min="32" max="32" style="5855" width="10.00390625" hidden="1" customWidth="1"/>
    <col min="33" max="33" style="5855" width="12.8515625" hidden="1" customWidth="1"/>
    <col min="34" max="34" style="5855" width="24.421875" hidden="1" customWidth="1"/>
    <col min="35" max="35" style="5855" width="15.8515625" hidden="1" customWidth="1"/>
    <col min="36" max="36" style="5855" width="19.421875" hidden="1" customWidth="1"/>
    <col min="37" max="37" style="5855" width="11.00390625" hidden="1" customWidth="1"/>
    <col min="38" max="38" style="5855" width="23.57421875" hidden="1" customWidth="1"/>
    <col min="39" max="39" style="5855" width="23.8515625" hidden="1" customWidth="1"/>
    <col min="40" max="40" style="5855" width="25.28125" hidden="1" customWidth="1"/>
    <col min="41" max="41" style="5855" width="16.8515625" hidden="1" customWidth="1"/>
    <col min="42" max="42" style="5855" width="29.57421875" hidden="1" customWidth="1"/>
    <col min="43" max="43" style="5855" width="29.8515625" hidden="1" customWidth="1"/>
    <col min="44" max="44" style="5803" width="9.140625" hidden="1"/>
  </cols>
  <sheetData>
    <row customHeight="1" ht="11.25" hidden="1">
      <c r="A1" s="269"/>
      <c r="AR1" s="217" t="s">
        <v>14</v>
      </c>
    </row>
    <row customHeight="1" ht="11.25" hidden="1">
      <c r="AR2" s="217">
        <v>0</v>
      </c>
    </row>
    <row customHeight="1" ht="11.25" hidden="1">
      <c r="AR3" s="217">
        <v>0</v>
      </c>
    </row>
    <row customHeight="1" ht="3">
      <c r="AR4" s="217">
        <v>3</v>
      </c>
    </row>
    <row s="5774"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774" customFormat="1" customHeight="1" ht="14.699999999999998">
      <c r="A6" s="698"/>
      <c r="B6" s="698"/>
      <c r="C6" s="698"/>
      <c r="D6" s="2276" t="str">
        <f>IF(org=0,"Не определено",org)</f>
        <v>ООО "Ростовские тепловые сети"</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868"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774"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119</v>
      </c>
      <c r="F9" s="2216"/>
      <c r="G9" s="2240" t="s">
        <v>102</v>
      </c>
      <c r="H9" s="2240" t="s">
        <v>88</v>
      </c>
      <c r="I9" s="2240"/>
      <c r="J9" s="2240" t="s">
        <v>120</v>
      </c>
      <c r="K9" s="2268" t="s">
        <v>121</v>
      </c>
      <c r="L9" s="2268"/>
      <c r="M9" s="2268"/>
      <c r="N9" s="2268"/>
      <c r="O9" s="2268" t="s">
        <v>122</v>
      </c>
      <c r="P9" s="2268"/>
      <c r="Q9" s="2268"/>
      <c r="R9" s="2268"/>
      <c r="S9" s="2268" t="s">
        <v>123</v>
      </c>
      <c r="T9" s="2268"/>
      <c r="U9" s="2268"/>
      <c r="V9" s="2268"/>
      <c r="W9" s="2240" t="s">
        <v>124</v>
      </c>
      <c r="AR9" s="217">
        <v>27</v>
      </c>
    </row>
    <row customHeight="1" ht="31.5">
      <c r="D10" s="2240"/>
      <c r="E10" s="1397" t="s">
        <v>89</v>
      </c>
      <c r="F10" s="1397" t="s">
        <v>125</v>
      </c>
      <c r="G10" s="2240"/>
      <c r="H10" s="2240"/>
      <c r="I10" s="2240"/>
      <c r="J10" s="2240"/>
      <c r="K10" s="223" t="s">
        <v>105</v>
      </c>
      <c r="L10" s="2240" t="s">
        <v>88</v>
      </c>
      <c r="M10" s="2240"/>
      <c r="N10" s="223" t="s">
        <v>126</v>
      </c>
      <c r="O10" s="223" t="s">
        <v>105</v>
      </c>
      <c r="P10" s="2240" t="s">
        <v>88</v>
      </c>
      <c r="Q10" s="2240"/>
      <c r="R10" s="223" t="s">
        <v>126</v>
      </c>
      <c r="S10" s="396" t="s">
        <v>105</v>
      </c>
      <c r="T10" s="2240" t="s">
        <v>88</v>
      </c>
      <c r="U10" s="2240"/>
      <c r="V10" s="396" t="s">
        <v>89</v>
      </c>
      <c r="W10" s="2240"/>
      <c r="Z10" s="1372" t="s">
        <v>127</v>
      </c>
      <c r="AA10" s="1372" t="s">
        <v>128</v>
      </c>
      <c r="AB10" s="1372" t="s">
        <v>129</v>
      </c>
      <c r="AC10" s="1372" t="s">
        <v>130</v>
      </c>
      <c r="AD10" s="1372" t="s">
        <v>131</v>
      </c>
      <c r="AE10" s="1372" t="s">
        <v>132</v>
      </c>
      <c r="AF10" s="1372" t="s">
        <v>133</v>
      </c>
      <c r="AG10" s="1372" t="s">
        <v>134</v>
      </c>
      <c r="AH10" s="1372" t="s">
        <v>135</v>
      </c>
      <c r="AI10" s="1372" t="s">
        <v>136</v>
      </c>
      <c r="AJ10" s="1372" t="s">
        <v>137</v>
      </c>
      <c r="AK10" s="1372" t="s">
        <v>138</v>
      </c>
      <c r="AL10" s="1372" t="s">
        <v>139</v>
      </c>
      <c r="AM10" s="1372" t="s">
        <v>140</v>
      </c>
      <c r="AN10" s="1372" t="s">
        <v>141</v>
      </c>
      <c r="AO10" s="1372" t="s">
        <v>142</v>
      </c>
      <c r="AP10" s="1372" t="s">
        <v>143</v>
      </c>
      <c r="AQ10" s="1372" t="s">
        <v>144</v>
      </c>
      <c r="AR10" s="217">
        <v>30</v>
      </c>
    </row>
    <row s="5766" customFormat="1" customHeight="1" ht="12" hidden="1">
      <c r="D11" s="1362" t="s">
        <v>106</v>
      </c>
      <c r="E11" s="1362" t="s">
        <v>107</v>
      </c>
      <c r="F11" s="1362"/>
      <c r="G11" s="1362" t="s">
        <v>90</v>
      </c>
      <c r="H11" s="2269" t="s">
        <v>108</v>
      </c>
      <c r="I11" s="2269"/>
      <c r="J11" s="1362" t="s">
        <v>92</v>
      </c>
      <c r="K11" s="1362" t="s">
        <v>93</v>
      </c>
      <c r="L11" s="2269" t="s">
        <v>109</v>
      </c>
      <c r="M11" s="2269"/>
      <c r="N11" s="1362" t="s">
        <v>145</v>
      </c>
      <c r="O11" s="1362" t="s">
        <v>146</v>
      </c>
      <c r="P11" s="2269" t="s">
        <v>147</v>
      </c>
      <c r="Q11" s="2269"/>
      <c r="R11" s="1362" t="s">
        <v>148</v>
      </c>
      <c r="S11" s="1362" t="s">
        <v>147</v>
      </c>
      <c r="T11" s="2269" t="s">
        <v>148</v>
      </c>
      <c r="U11" s="2269"/>
      <c r="V11" s="1362" t="s">
        <v>149</v>
      </c>
      <c r="W11" s="1362" t="s">
        <v>150</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803" customFormat="1" customHeight="1" ht="17.25" hidden="1">
      <c r="A13" s="434"/>
      <c r="C13" s="322"/>
      <c r="D13" s="2248">
        <v>1</v>
      </c>
      <c r="E13" s="2256" t="s">
        <v>151</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152</v>
      </c>
      <c r="AD13" s="1380" t="s">
        <v>153</v>
      </c>
      <c r="AE13" s="1380" t="s">
        <v>154</v>
      </c>
      <c r="AF13" s="1380" t="s">
        <v>155</v>
      </c>
      <c r="AG13" s="1380" t="s">
        <v>156</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803"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803"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803"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803"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803"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157</v>
      </c>
      <c r="AD18" s="1380" t="s">
        <v>158</v>
      </c>
      <c r="AE18" s="1380" t="s">
        <v>159</v>
      </c>
      <c r="AF18" s="1380" t="s">
        <v>160</v>
      </c>
      <c r="AG18" s="1380" t="s">
        <v>161</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803"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803"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803"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803"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803" customFormat="1" customHeight="1" ht="17.25" hidden="1">
      <c r="A23" s="434"/>
      <c r="C23" s="322"/>
      <c r="D23" s="2248">
        <v>2</v>
      </c>
      <c r="E23" s="2256" t="s">
        <v>162</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157</v>
      </c>
      <c r="AD23" s="1380" t="s">
        <v>158</v>
      </c>
      <c r="AE23" s="1380" t="s">
        <v>159</v>
      </c>
      <c r="AF23" s="1380" t="s">
        <v>160</v>
      </c>
      <c r="AG23" s="1380" t="s">
        <v>161</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803"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803"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803"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803"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803" customFormat="1" customHeight="1" ht="17.25" hidden="1">
      <c r="A28" s="434"/>
      <c r="C28" s="322"/>
      <c r="D28" s="2248">
        <v>3</v>
      </c>
      <c r="E28" s="2256" t="s">
        <v>163</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164</v>
      </c>
      <c r="AD28" s="1380" t="s">
        <v>165</v>
      </c>
      <c r="AE28" s="1380" t="s">
        <v>166</v>
      </c>
      <c r="AF28" s="1380" t="s">
        <v>167</v>
      </c>
      <c r="AG28" s="1380" t="s">
        <v>168</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803"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803"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803"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803"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803" customFormat="1" customHeight="1" ht="17.25" hidden="1">
      <c r="A33" s="434"/>
      <c r="C33" s="322"/>
      <c r="D33" s="2248">
        <v>4</v>
      </c>
      <c r="E33" s="2256" t="s">
        <v>169</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170</v>
      </c>
      <c r="AD33" s="1380" t="s">
        <v>171</v>
      </c>
      <c r="AE33" s="1380" t="s">
        <v>172</v>
      </c>
      <c r="AF33" s="1380" t="s">
        <v>173</v>
      </c>
      <c r="AG33" s="1380" t="s">
        <v>174</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803"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803"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803"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803"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803" customFormat="1" customHeight="1" ht="17.25" hidden="1">
      <c r="A38" s="434"/>
      <c r="C38" s="322"/>
      <c r="D38" s="2248">
        <v>5</v>
      </c>
      <c r="E38" s="2256" t="s">
        <v>175</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176</v>
      </c>
      <c r="AD38" s="1380" t="s">
        <v>177</v>
      </c>
      <c r="AE38" s="1380" t="s">
        <v>178</v>
      </c>
      <c r="AF38" s="1380" t="s">
        <v>179</v>
      </c>
      <c r="AG38" s="1380" t="s">
        <v>180</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803"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803"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803"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803"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803" customFormat="1" customHeight="1" ht="17.25" hidden="1">
      <c r="A43" s="434"/>
      <c r="C43" s="322"/>
      <c r="D43" s="2248">
        <v>6</v>
      </c>
      <c r="E43" s="2256" t="s">
        <v>181</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182</v>
      </c>
      <c r="AD43" s="1380" t="s">
        <v>183</v>
      </c>
      <c r="AE43" s="1380" t="s">
        <v>184</v>
      </c>
      <c r="AF43" s="1380" t="s">
        <v>185</v>
      </c>
      <c r="AG43" s="1380" t="s">
        <v>186</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803"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803"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803"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803"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803" customFormat="1" customHeight="1" ht="17.25" hidden="1">
      <c r="A48" s="434"/>
      <c r="C48" s="322"/>
      <c r="D48" s="2279">
        <v>7</v>
      </c>
      <c r="E48" s="2282" t="s">
        <v>187</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188</v>
      </c>
      <c r="AD48" s="1380" t="s">
        <v>189</v>
      </c>
      <c r="AE48" s="1380" t="s">
        <v>190</v>
      </c>
      <c r="AF48" s="1380" t="s">
        <v>191</v>
      </c>
      <c r="AG48" s="1380" t="s">
        <v>192</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803"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803"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803"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803"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803" customFormat="1" customHeight="1" ht="17.25" hidden="1">
      <c r="A53" s="434"/>
      <c r="C53" s="322"/>
      <c r="D53" s="2248">
        <v>8</v>
      </c>
      <c r="E53" s="2256" t="s">
        <v>193</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194</v>
      </c>
      <c r="AD53" s="1380" t="s">
        <v>195</v>
      </c>
      <c r="AE53" s="1380" t="s">
        <v>196</v>
      </c>
      <c r="AF53" s="1380" t="s">
        <v>197</v>
      </c>
      <c r="AG53" s="1380" t="s">
        <v>198</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803"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803"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803"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803"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803" customFormat="1" customHeight="1" ht="17.25" hidden="1">
      <c r="A58" s="434"/>
      <c r="C58" s="322"/>
      <c r="D58" s="2248">
        <v>9</v>
      </c>
      <c r="E58" s="2256" t="s">
        <v>199</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200</v>
      </c>
      <c r="AD58" s="1380" t="s">
        <v>201</v>
      </c>
      <c r="AE58" s="1380" t="s">
        <v>202</v>
      </c>
      <c r="AF58" s="1380" t="s">
        <v>203</v>
      </c>
      <c r="AG58" s="1380" t="s">
        <v>204</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803"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803"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803"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803"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803" customFormat="1" customHeight="1" ht="17.25" hidden="1">
      <c r="A63" s="434"/>
      <c r="C63" s="322"/>
      <c r="D63" s="2248">
        <v>10</v>
      </c>
      <c r="E63" s="2256" t="s">
        <v>205</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206</v>
      </c>
      <c r="AD63" s="1380" t="s">
        <v>207</v>
      </c>
      <c r="AE63" s="1380" t="s">
        <v>208</v>
      </c>
      <c r="AF63" s="1380" t="s">
        <v>209</v>
      </c>
      <c r="AG63" s="1380" t="s">
        <v>210</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803"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803"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803"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803"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211</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212</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213</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214</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215</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216</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217</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218</v>
      </c>
      <c r="F77" s="2285"/>
      <c r="G77" s="2286"/>
      <c r="H77" s="2286"/>
      <c r="I77" s="2286"/>
      <c r="J77" s="2286"/>
      <c r="K77" s="2286"/>
      <c r="L77" s="2286"/>
      <c r="M77" s="2286"/>
      <c r="N77" s="2286"/>
      <c r="O77" s="2286"/>
      <c r="P77" s="2286"/>
      <c r="Q77" s="2286"/>
      <c r="R77" s="2286"/>
      <c r="S77" s="2286"/>
      <c r="T77" s="2286"/>
      <c r="U77" s="2286"/>
      <c r="V77" s="2286"/>
      <c r="W77" s="2286"/>
      <c r="AR77" s="217">
        <v>0</v>
      </c>
    </row>
    <row s="5803"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803" customFormat="1" customHeight="1" ht="17.25" hidden="1">
      <c r="A79" s="434"/>
      <c r="C79" s="322"/>
      <c r="D79" s="2248">
        <v>1</v>
      </c>
      <c r="E79" s="2256" t="s">
        <v>219</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220</v>
      </c>
      <c r="AD79" s="1380" t="s">
        <v>221</v>
      </c>
      <c r="AE79" s="1380" t="s">
        <v>222</v>
      </c>
      <c r="AF79" s="1380" t="s">
        <v>223</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803"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803"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803"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803"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803" customFormat="1" customHeight="1" ht="17.25" hidden="1">
      <c r="A84" s="434"/>
      <c r="C84" s="322"/>
      <c r="D84" s="2248">
        <v>2</v>
      </c>
      <c r="E84" s="2256" t="s">
        <v>224</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225</v>
      </c>
      <c r="AD84" s="1380" t="s">
        <v>226</v>
      </c>
      <c r="AE84" s="1380" t="s">
        <v>227</v>
      </c>
      <c r="AF84" s="1380" t="s">
        <v>228</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803"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803"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803"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803"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803" customFormat="1" customHeight="1" ht="17.25" hidden="1">
      <c r="A89" s="434"/>
      <c r="C89" s="322"/>
      <c r="D89" s="2248">
        <v>3</v>
      </c>
      <c r="E89" s="2256" t="s">
        <v>229</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230</v>
      </c>
      <c r="AD89" s="1380" t="s">
        <v>231</v>
      </c>
      <c r="AE89" s="1380" t="s">
        <v>232</v>
      </c>
      <c r="AF89" s="1380" t="s">
        <v>233</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803"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803"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803"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803"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803" customFormat="1" customHeight="1" ht="17.25" hidden="1">
      <c r="A94" s="434"/>
      <c r="C94" s="322"/>
      <c r="D94" s="2248">
        <v>4</v>
      </c>
      <c r="E94" s="2256" t="s">
        <v>234</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235</v>
      </c>
      <c r="AD94" s="1380" t="s">
        <v>236</v>
      </c>
      <c r="AE94" s="1380" t="s">
        <v>237</v>
      </c>
      <c r="AF94" s="1380" t="s">
        <v>238</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803"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803"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803"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803"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803" customFormat="1" customHeight="1" ht="17.25" hidden="1">
      <c r="A99" s="434"/>
      <c r="C99" s="322"/>
      <c r="D99" s="2248">
        <v>5</v>
      </c>
      <c r="E99" s="2256" t="s">
        <v>239</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240</v>
      </c>
      <c r="AD99" s="1380" t="s">
        <v>241</v>
      </c>
      <c r="AE99" s="1380" t="s">
        <v>242</v>
      </c>
      <c r="AF99" s="1380" t="s">
        <v>243</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803"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803"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803"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803"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803"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803" customFormat="1" customHeight="1" ht="17.25" hidden="1">
      <c r="A105" s="434"/>
      <c r="C105" s="322"/>
      <c r="D105" s="2248">
        <v>1</v>
      </c>
      <c r="E105" s="2256" t="s">
        <v>244</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245</v>
      </c>
      <c r="AD105" s="1380" t="s">
        <v>246</v>
      </c>
      <c r="AE105" s="1380" t="s">
        <v>247</v>
      </c>
      <c r="AF105" s="1380" t="s">
        <v>248</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803"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803"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803"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803"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803" customFormat="1" customHeight="1" ht="17.25" hidden="1">
      <c r="A110" s="434"/>
      <c r="C110" s="322"/>
      <c r="D110" s="2248">
        <v>2</v>
      </c>
      <c r="E110" s="2256" t="s">
        <v>249</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250</v>
      </c>
      <c r="AD110" s="1380" t="s">
        <v>251</v>
      </c>
      <c r="AE110" s="1380" t="s">
        <v>252</v>
      </c>
      <c r="AF110" s="1380" t="s">
        <v>253</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803"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803"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803"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803"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803" customFormat="1" customHeight="1" ht="17.25" hidden="1">
      <c r="A115" s="434"/>
      <c r="C115" s="322"/>
      <c r="D115" s="2248">
        <v>3</v>
      </c>
      <c r="E115" s="2256" t="s">
        <v>254</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255</v>
      </c>
      <c r="AD115" s="1380" t="s">
        <v>256</v>
      </c>
      <c r="AE115" s="1380" t="s">
        <v>257</v>
      </c>
      <c r="AF115" s="1380" t="s">
        <v>258</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803"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803"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803"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803"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803"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803" customFormat="1" customHeight="1" ht="17.25" hidden="1">
      <c r="A121" s="434"/>
      <c r="C121" s="322"/>
      <c r="D121" s="2248">
        <v>1</v>
      </c>
      <c r="E121" s="2256" t="s">
        <v>259</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260</v>
      </c>
      <c r="AD121" s="1380" t="s">
        <v>261</v>
      </c>
      <c r="AE121" s="1380" t="s">
        <v>262</v>
      </c>
      <c r="AF121" s="1380" t="s">
        <v>263</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803"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803"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803"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803"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803" customFormat="1" customHeight="1" ht="17.25" hidden="1">
      <c r="A126" s="434"/>
      <c r="C126" s="322"/>
      <c r="D126" s="2248">
        <v>2</v>
      </c>
      <c r="E126" s="2256" t="s">
        <v>264</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265</v>
      </c>
      <c r="AD126" s="1380" t="s">
        <v>266</v>
      </c>
      <c r="AE126" s="1380" t="s">
        <v>267</v>
      </c>
      <c r="AF126" s="1380" t="s">
        <v>268</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803"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803"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803"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803"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803" customFormat="1" customHeight="1" ht="17.25" hidden="1">
      <c r="A131" s="434"/>
      <c r="C131" s="322"/>
      <c r="D131" s="2248">
        <v>3</v>
      </c>
      <c r="E131" s="2256" t="s">
        <v>269</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270</v>
      </c>
      <c r="AD131" s="1380" t="s">
        <v>271</v>
      </c>
      <c r="AE131" s="1380" t="s">
        <v>272</v>
      </c>
      <c r="AF131" s="1380" t="s">
        <v>273</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803"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803"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803"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803"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68834-1CF9-FDBE-E461-BCD7AC4008B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737" width="9.140625" hidden="1"/>
    <col min="3" max="4" style="5737" width="3.00390625" customWidth="1"/>
    <col min="5" max="6" style="5737" width="15.00390625" customWidth="1"/>
    <col min="7" max="7" style="5737" width="11.57421875" customWidth="1"/>
    <col min="8" max="9" style="5737" width="3.00390625" customWidth="1"/>
    <col min="10" max="10" style="5737" width="12.00390625" customWidth="1"/>
    <col min="11" max="11" style="5737" width="0.28125" customWidth="1"/>
    <col min="12" max="13" style="5737" width="10.00390625" customWidth="1"/>
    <col min="14" max="15" style="5737" width="3.00390625" customWidth="1"/>
    <col min="16" max="16" style="5737" width="19.00390625" customWidth="1"/>
    <col min="17" max="17" style="5737" width="0.28125" customWidth="1"/>
    <col min="18" max="19" style="5737" width="10.00390625" customWidth="1"/>
    <col min="20" max="21" style="5737" width="3.00390625" customWidth="1"/>
    <col min="22" max="22" style="5737" width="25.00390625" customWidth="1"/>
    <col min="23" max="23" style="5737" width="0.28125" customWidth="1"/>
    <col min="24" max="25" style="5737" width="10.00390625" customWidth="1"/>
    <col min="26" max="27" style="5737" width="3.00390625" customWidth="1"/>
    <col min="28" max="28" style="5737" width="16.00390625" customWidth="1"/>
    <col min="29" max="29" style="5737" width="0.28125" customWidth="1"/>
    <col min="30" max="31" style="5737" width="10.00390625" customWidth="1"/>
    <col min="32" max="33" style="5737" width="3.00390625" customWidth="1"/>
    <col min="34" max="34" style="5737" width="8.00390625" customWidth="1"/>
    <col min="35" max="35" style="5737" width="21.00390625" customWidth="1"/>
    <col min="36" max="36" style="5737" width="8.00390625" customWidth="1"/>
    <col min="37" max="37" style="6060" width="8.00390625" customWidth="1"/>
    <col min="38" max="64" style="5737" width="8.00390625" customWidth="1"/>
    <col min="65" max="65" style="5737" width="9.140625" hidden="1"/>
  </cols>
  <sheetData>
    <row s="5984"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985" customFormat="1" customHeight="1" ht="11.25" hidden="1">
      <c r="L2" s="1666" t="s">
        <v>274</v>
      </c>
      <c r="M2" s="1666" t="s">
        <v>275</v>
      </c>
      <c r="R2" s="1666" t="s">
        <v>276</v>
      </c>
      <c r="S2" s="1666" t="s">
        <v>275</v>
      </c>
      <c r="X2" s="1666" t="s">
        <v>274</v>
      </c>
      <c r="Y2" s="1666" t="s">
        <v>275</v>
      </c>
      <c r="AD2" s="1666" t="s">
        <v>274</v>
      </c>
      <c r="AE2" s="1666" t="s">
        <v>275</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988"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692" customFormat="1" customHeight="1" ht="34.5">
      <c r="A4" s="1269"/>
      <c r="B4" s="1268"/>
      <c r="C4" s="1628"/>
      <c r="D4" s="2304" t="s">
        <v>277</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692" customFormat="1" customHeight="1" ht="14.699999999999998">
      <c r="A5" s="1745"/>
      <c r="B5" s="1744"/>
      <c r="C5" s="1628"/>
      <c r="D5" s="2289" t="str">
        <f>IF(org=0,"Не определено",org)</f>
        <v>ООО "Ростовские тепловые сети"</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692"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984"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102</v>
      </c>
      <c r="F8" s="2305" t="s">
        <v>119</v>
      </c>
      <c r="G8" s="2306"/>
      <c r="H8" s="2305" t="s">
        <v>88</v>
      </c>
      <c r="I8" s="2306"/>
      <c r="J8" s="2240" t="s">
        <v>120</v>
      </c>
      <c r="K8" s="1669"/>
      <c r="L8" s="2309" t="s">
        <v>278</v>
      </c>
      <c r="M8" s="2309"/>
      <c r="N8" s="2309"/>
      <c r="O8" s="2309"/>
      <c r="P8" s="2309"/>
      <c r="Q8" s="1670"/>
      <c r="R8" s="2209" t="s">
        <v>279</v>
      </c>
      <c r="S8" s="2310"/>
      <c r="T8" s="2310"/>
      <c r="U8" s="2310"/>
      <c r="V8" s="2310"/>
      <c r="W8" s="1670"/>
      <c r="X8" s="2311" t="s">
        <v>280</v>
      </c>
      <c r="Y8" s="2311"/>
      <c r="Z8" s="2311"/>
      <c r="AA8" s="2311"/>
      <c r="AB8" s="2311"/>
      <c r="AC8" s="1671"/>
      <c r="AD8" s="2240" t="s">
        <v>281</v>
      </c>
      <c r="AE8" s="2240"/>
      <c r="AF8" s="2240"/>
      <c r="AG8" s="2240"/>
      <c r="AH8" s="2214"/>
      <c r="AI8" s="2240" t="s">
        <v>282</v>
      </c>
      <c r="AJ8" s="1687"/>
      <c r="BM8" s="406">
        <v>32</v>
      </c>
    </row>
    <row customHeight="1" ht="23.25">
      <c r="D9" s="2240"/>
      <c r="E9" s="2240"/>
      <c r="F9" s="2288" t="s">
        <v>89</v>
      </c>
      <c r="G9" s="2288" t="s">
        <v>125</v>
      </c>
      <c r="H9" s="2307"/>
      <c r="I9" s="2308"/>
      <c r="J9" s="2214"/>
      <c r="K9" s="1672"/>
      <c r="L9" s="2240" t="s">
        <v>283</v>
      </c>
      <c r="M9" s="2214"/>
      <c r="N9" s="2305" t="s">
        <v>88</v>
      </c>
      <c r="O9" s="2306"/>
      <c r="P9" s="2240" t="s">
        <v>126</v>
      </c>
      <c r="Q9" s="1669"/>
      <c r="R9" s="2240" t="s">
        <v>283</v>
      </c>
      <c r="S9" s="2214"/>
      <c r="T9" s="2305" t="s">
        <v>88</v>
      </c>
      <c r="U9" s="2306"/>
      <c r="V9" s="2240" t="s">
        <v>126</v>
      </c>
      <c r="W9" s="1669"/>
      <c r="X9" s="2240" t="s">
        <v>283</v>
      </c>
      <c r="Y9" s="2214"/>
      <c r="Z9" s="2305" t="s">
        <v>88</v>
      </c>
      <c r="AA9" s="2306"/>
      <c r="AB9" s="2240" t="s">
        <v>284</v>
      </c>
      <c r="AC9" s="1669"/>
      <c r="AD9" s="2240" t="s">
        <v>283</v>
      </c>
      <c r="AE9" s="2214"/>
      <c r="AF9" s="2305" t="s">
        <v>88</v>
      </c>
      <c r="AG9" s="2306"/>
      <c r="AH9" s="2214" t="s">
        <v>284</v>
      </c>
      <c r="AI9" s="2240"/>
      <c r="AJ9" s="1687"/>
      <c r="BM9" s="406">
        <v>22</v>
      </c>
    </row>
    <row customHeight="1" ht="24">
      <c r="D10" s="2288"/>
      <c r="E10" s="2288"/>
      <c r="F10" s="2312"/>
      <c r="G10" s="2312"/>
      <c r="H10" s="2313"/>
      <c r="I10" s="2314"/>
      <c r="J10" s="2305"/>
      <c r="K10" s="1672"/>
      <c r="L10" s="1691" t="s">
        <v>285</v>
      </c>
      <c r="M10" s="1686" t="s">
        <v>286</v>
      </c>
      <c r="N10" s="2307"/>
      <c r="O10" s="2308"/>
      <c r="P10" s="2288"/>
      <c r="Q10" s="1669"/>
      <c r="R10" s="1691" t="s">
        <v>285</v>
      </c>
      <c r="S10" s="1686" t="s">
        <v>286</v>
      </c>
      <c r="T10" s="2307"/>
      <c r="U10" s="2308"/>
      <c r="V10" s="2288"/>
      <c r="W10" s="1669"/>
      <c r="X10" s="1691" t="s">
        <v>285</v>
      </c>
      <c r="Y10" s="1686" t="s">
        <v>286</v>
      </c>
      <c r="Z10" s="2307"/>
      <c r="AA10" s="2308"/>
      <c r="AB10" s="2288"/>
      <c r="AC10" s="1669"/>
      <c r="AD10" s="1691" t="s">
        <v>285</v>
      </c>
      <c r="AE10" s="1686" t="s">
        <v>286</v>
      </c>
      <c r="AF10" s="2307"/>
      <c r="AG10" s="2308"/>
      <c r="AH10" s="2305"/>
      <c r="AI10" s="2288"/>
      <c r="AJ10" s="1687"/>
      <c r="AK10" s="367" t="s">
        <v>287</v>
      </c>
      <c r="AL10" s="367" t="s">
        <v>127</v>
      </c>
      <c r="BM10" s="406">
        <v>23</v>
      </c>
    </row>
    <row customHeight="1" ht="15">
      <c r="D11" s="2296" t="s">
        <v>106</v>
      </c>
      <c r="E11" s="2292" t="s">
        <v>288</v>
      </c>
      <c r="F11" s="2292" t="s">
        <v>289</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988"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107</v>
      </c>
      <c r="E17" s="2292" t="s">
        <v>288</v>
      </c>
      <c r="F17" s="2292" t="s">
        <v>290</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988"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288</v>
      </c>
      <c r="F23" s="2292" t="s">
        <v>291</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988"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288</v>
      </c>
      <c r="F29" s="2292" t="s">
        <v>292</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988"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108</v>
      </c>
      <c r="E35" s="2292" t="s">
        <v>288</v>
      </c>
      <c r="F35" s="2292" t="s">
        <v>293</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988"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A3A95-A686-6938-735F-DCE642214AF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147" width="15.00390625" hidden="1" customWidth="1"/>
    <col min="2" max="2" style="6104" width="15.00390625" hidden="1" customWidth="1"/>
    <col min="3" max="3" style="6148" width="3.00390625" customWidth="1"/>
    <col min="4" max="4" style="6149" width="6.00390625" customWidth="1"/>
    <col min="5" max="5" style="6148" width="52.00390625" customWidth="1"/>
    <col min="6" max="6" style="6148" width="48.00390625" customWidth="1"/>
    <col min="7" max="7" style="6148" width="121.00390625" customWidth="1"/>
    <col min="8" max="8" style="6148" width="8.00390625" customWidth="1"/>
    <col min="9" max="9" style="6148" width="64.00390625" customWidth="1"/>
    <col min="10" max="10" style="6148" width="9.140625" hidden="1"/>
  </cols>
  <sheetData>
    <row customHeight="1" ht="11.25" hidden="1">
      <c r="A1" s="1799" t="s">
        <v>294</v>
      </c>
      <c r="J1" s="568" t="s">
        <v>14</v>
      </c>
    </row>
    <row customHeight="1" ht="11.25" hidden="1">
      <c r="J2" s="568">
        <v>0</v>
      </c>
    </row>
    <row s="6063"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ООО "Ростовские тепловые сети"</v>
      </c>
      <c r="E5" s="2289"/>
      <c r="F5" s="2289"/>
      <c r="I5" s="828"/>
      <c r="J5" s="568">
        <v>17</v>
      </c>
    </row>
    <row s="6063"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295</v>
      </c>
      <c r="E8" s="2318"/>
      <c r="F8" s="2318"/>
      <c r="G8" s="2321" t="s">
        <v>296</v>
      </c>
      <c r="J8" s="568">
        <v>11</v>
      </c>
    </row>
    <row customHeight="1" ht="11.549999999999999">
      <c r="A9" s="570"/>
      <c r="B9" s="615"/>
      <c r="C9" s="570"/>
      <c r="D9" s="585" t="s">
        <v>88</v>
      </c>
      <c r="E9" s="559" t="s">
        <v>297</v>
      </c>
      <c r="F9" s="559" t="s">
        <v>298</v>
      </c>
      <c r="G9" s="2322"/>
      <c r="J9" s="568">
        <v>11</v>
      </c>
    </row>
    <row customHeight="1" ht="12" hidden="1">
      <c r="A10" s="570"/>
      <c r="B10" s="615"/>
      <c r="C10" s="570"/>
      <c r="D10" s="577"/>
      <c r="E10" s="577"/>
      <c r="F10" s="577"/>
      <c r="G10" s="577"/>
      <c r="J10" s="568">
        <v>0</v>
      </c>
    </row>
    <row customHeight="1" ht="22.5" hidden="1">
      <c r="A11" s="570"/>
      <c r="B11" s="615"/>
      <c r="C11" s="570"/>
      <c r="D11" s="1122" t="s">
        <v>106</v>
      </c>
      <c r="E11" s="1125" t="s">
        <v>299</v>
      </c>
      <c r="F11" s="1124" t="str">
        <f>IF(region_name="","",region_name)</f>
        <v>Ростовская область</v>
      </c>
      <c r="G11" s="1125" t="s">
        <v>300</v>
      </c>
      <c r="H11" s="588"/>
      <c r="J11" s="568">
        <v>0</v>
      </c>
    </row>
    <row customHeight="1" ht="22.5" hidden="1">
      <c r="A12" s="570"/>
      <c r="B12" s="615"/>
      <c r="C12" s="570"/>
      <c r="D12" s="558" t="s">
        <v>106</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301</v>
      </c>
      <c r="G12" s="587"/>
      <c r="H12" s="588"/>
      <c r="J12" s="568">
        <v>0</v>
      </c>
    </row>
    <row customHeight="1" ht="23.25">
      <c r="A13" s="570"/>
      <c r="B13" s="615"/>
      <c r="C13" s="570"/>
      <c r="D13" s="558" t="s">
        <v>106</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302</v>
      </c>
      <c r="E14" s="1123" t="s">
        <v>303</v>
      </c>
      <c r="F14" s="1124" t="str">
        <f>IF(inn="","",inn)</f>
        <v>3445102073</v>
      </c>
      <c r="G14" s="1125" t="s">
        <v>304</v>
      </c>
      <c r="H14" s="588"/>
      <c r="J14" s="568">
        <v>0</v>
      </c>
    </row>
    <row customHeight="1" ht="22.5" hidden="1">
      <c r="A15" s="570"/>
      <c r="B15" s="615"/>
      <c r="C15" s="570"/>
      <c r="D15" s="1122" t="s">
        <v>305</v>
      </c>
      <c r="E15" s="1123" t="s">
        <v>306</v>
      </c>
      <c r="F15" s="1124" t="str">
        <f>IF(kpp="","",kpp)</f>
        <v>616801001</v>
      </c>
      <c r="G15" s="1125" t="s">
        <v>307</v>
      </c>
      <c r="H15" s="588"/>
      <c r="J15" s="568">
        <v>0</v>
      </c>
    </row>
    <row customHeight="1" ht="39">
      <c r="A16" s="570"/>
      <c r="B16" s="615"/>
      <c r="C16" s="570"/>
      <c r="D16" s="558" t="s">
        <v>107</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308</v>
      </c>
      <c r="B19" s="615"/>
      <c r="C19" s="2326"/>
      <c r="D19" s="558" t="str">
        <f>A19</f>
        <v>5.1</v>
      </c>
      <c r="E19" s="555" t="s">
        <v>309</v>
      </c>
      <c r="F19" s="556" t="s">
        <v>301</v>
      </c>
      <c r="G19" s="557" t="s">
        <v>310</v>
      </c>
      <c r="H19" s="588"/>
      <c r="I19" s="965"/>
      <c r="J19" s="568">
        <v>0</v>
      </c>
    </row>
    <row customHeight="1" ht="24" hidden="1">
      <c r="A20" s="2315"/>
      <c r="B20" s="615"/>
      <c r="C20" s="2326"/>
      <c r="D20" s="553" t="str">
        <f>D19&amp;".1"</f>
        <v>5.1.1</v>
      </c>
      <c r="E20" s="552" t="s">
        <v>311</v>
      </c>
      <c r="F20" s="994" t="s">
        <v>22</v>
      </c>
      <c r="G20" s="587"/>
      <c r="H20" s="588"/>
      <c r="I20" s="965"/>
      <c r="J20" s="568">
        <v>0</v>
      </c>
    </row>
    <row customHeight="1" ht="22.5" hidden="1">
      <c r="A21" s="2315"/>
      <c r="B21" s="615"/>
      <c r="C21" s="2326"/>
      <c r="D21" s="553" t="str">
        <f>D19&amp;".2"</f>
        <v>5.1.2</v>
      </c>
      <c r="E21" s="552" t="s">
        <v>312</v>
      </c>
      <c r="F21" s="1846" t="s">
        <v>22</v>
      </c>
      <c r="G21" s="557" t="s">
        <v>313</v>
      </c>
      <c r="H21" s="588"/>
      <c r="I21" s="965"/>
      <c r="J21" s="568">
        <v>0</v>
      </c>
    </row>
    <row customHeight="1" ht="22.5" hidden="1">
      <c r="A22" s="2315"/>
      <c r="B22" s="615"/>
      <c r="C22" s="2326"/>
      <c r="D22" s="553" t="str">
        <f>D19&amp;".3"</f>
        <v>5.1.3</v>
      </c>
      <c r="E22" s="552" t="s">
        <v>314</v>
      </c>
      <c r="F22" s="994" t="s">
        <v>22</v>
      </c>
      <c r="G22" s="587"/>
      <c r="H22" s="588"/>
      <c r="I22" s="965"/>
      <c r="J22" s="568">
        <v>0</v>
      </c>
    </row>
    <row customHeight="1" ht="22.5" hidden="1">
      <c r="A23" s="2315"/>
      <c r="B23" s="615"/>
      <c r="C23" s="2326"/>
      <c r="D23" s="553" t="str">
        <f>D19&amp;".4"</f>
        <v>5.1.4</v>
      </c>
      <c r="E23" s="552" t="s">
        <v>315</v>
      </c>
      <c r="F23" s="994" t="s">
        <v>22</v>
      </c>
      <c r="G23" s="557" t="s">
        <v>316</v>
      </c>
      <c r="H23" s="588"/>
      <c r="I23" s="965"/>
      <c r="J23" s="568">
        <v>0</v>
      </c>
    </row>
    <row customHeight="1" ht="22.5" hidden="1">
      <c r="A24" s="2091"/>
      <c r="B24" s="615"/>
      <c r="C24" s="605"/>
      <c r="D24" s="580"/>
      <c r="E24" s="1281" t="s">
        <v>317</v>
      </c>
      <c r="F24" s="581"/>
      <c r="G24" s="582"/>
      <c r="H24" s="588"/>
      <c r="I24" s="965"/>
      <c r="J24" s="568">
        <v>0</v>
      </c>
    </row>
    <row s="6104" customFormat="1" customHeight="1" ht="24.75" hidden="1">
      <c r="A25" s="570"/>
      <c r="B25" s="615"/>
      <c r="C25" s="615"/>
      <c r="D25" s="1119" t="s">
        <v>90</v>
      </c>
      <c r="E25" s="1121" t="s">
        <v>318</v>
      </c>
      <c r="F25" s="1126" t="s">
        <v>301</v>
      </c>
      <c r="G25" s="1121"/>
      <c r="J25" s="614">
        <v>0</v>
      </c>
    </row>
    <row s="6104" customFormat="1" customHeight="1" ht="11.25" hidden="1">
      <c r="A26" s="570"/>
      <c r="B26" s="615"/>
      <c r="C26" s="615"/>
      <c r="D26" s="1119" t="s">
        <v>319</v>
      </c>
      <c r="E26" s="1120" t="s">
        <v>320</v>
      </c>
      <c r="F26" s="1126" t="s">
        <v>301</v>
      </c>
      <c r="G26" s="1121"/>
      <c r="J26" s="614">
        <v>0</v>
      </c>
    </row>
    <row s="6104" customFormat="1" customHeight="1" ht="11.25" hidden="1">
      <c r="A27" s="570"/>
      <c r="B27" s="615"/>
      <c r="C27" s="615"/>
      <c r="D27" s="1119" t="s">
        <v>321</v>
      </c>
      <c r="E27" s="1127" t="s">
        <v>322</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104" customFormat="1" customHeight="1" ht="11.25" hidden="1">
      <c r="A28" s="570"/>
      <c r="B28" s="615"/>
      <c r="C28" s="615"/>
      <c r="D28" s="1119" t="s">
        <v>323</v>
      </c>
      <c r="E28" s="1127" t="s">
        <v>324</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104" customFormat="1" customHeight="1" ht="11.25" hidden="1">
      <c r="A29" s="570"/>
      <c r="B29" s="615"/>
      <c r="C29" s="615"/>
      <c r="D29" s="1119" t="s">
        <v>325</v>
      </c>
      <c r="E29" s="1127" t="s">
        <v>326</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104" customFormat="1" customHeight="1" ht="11.25" hidden="1">
      <c r="A30" s="570"/>
      <c r="B30" s="615"/>
      <c r="C30" s="615"/>
      <c r="D30" s="1119" t="s">
        <v>327</v>
      </c>
      <c r="E30" s="1120" t="s">
        <v>328</v>
      </c>
      <c r="F30" s="1128"/>
      <c r="G30" s="1121"/>
      <c r="J30" s="614">
        <v>0</v>
      </c>
    </row>
    <row s="6104" customFormat="1" customHeight="1" ht="11.25" hidden="1">
      <c r="A31" s="570"/>
      <c r="B31" s="615"/>
      <c r="C31" s="615"/>
      <c r="D31" s="1119" t="s">
        <v>329</v>
      </c>
      <c r="E31" s="1120" t="s">
        <v>330</v>
      </c>
      <c r="F31" s="1128"/>
      <c r="G31" s="1121"/>
      <c r="J31" s="614">
        <v>0</v>
      </c>
    </row>
    <row s="6104" customFormat="1" customHeight="1" ht="11.25" hidden="1">
      <c r="A32" s="570"/>
      <c r="B32" s="615"/>
      <c r="C32" s="615"/>
      <c r="D32" s="1119" t="s">
        <v>331</v>
      </c>
      <c r="E32" s="1120" t="s">
        <v>332</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301</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333</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333</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301</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334</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335</v>
      </c>
      <c r="H44" s="588"/>
      <c r="J44" s="568">
        <v>22</v>
      </c>
    </row>
    <row customHeight="1" ht="23.25">
      <c r="A45" s="570"/>
      <c r="B45" s="615"/>
      <c r="C45" s="570"/>
      <c r="D45" s="553">
        <f>D44+1</f>
        <v>12</v>
      </c>
      <c r="E45" s="551" t="s">
        <v>336</v>
      </c>
      <c r="F45" s="556" t="s">
        <v>301</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337</v>
      </c>
      <c r="H46" s="588"/>
      <c r="J46" s="568">
        <v>23</v>
      </c>
    </row>
    <row customHeight="1" ht="24">
      <c r="A47" s="2315"/>
      <c r="B47" s="615"/>
      <c r="C47" s="605"/>
      <c r="D47" s="553" t="str">
        <f>D45&amp;".2"</f>
        <v>12.2</v>
      </c>
      <c r="E47" s="555" t="s">
        <v>338</v>
      </c>
      <c r="F47" s="603"/>
      <c r="G47" s="550" t="s">
        <v>339</v>
      </c>
      <c r="H47" s="588"/>
      <c r="J47" s="568">
        <v>23</v>
      </c>
    </row>
    <row customHeight="1" ht="24">
      <c r="A48" s="2315"/>
      <c r="B48" s="615"/>
      <c r="C48" s="605"/>
      <c r="D48" s="553" t="str">
        <f>D45&amp;".3"</f>
        <v>12.3</v>
      </c>
      <c r="E48" s="555" t="s">
        <v>340</v>
      </c>
      <c r="F48" s="603"/>
      <c r="G48" s="550" t="s">
        <v>341</v>
      </c>
      <c r="H48" s="588"/>
      <c r="J48" s="568">
        <v>23</v>
      </c>
    </row>
    <row customHeight="1" ht="24">
      <c r="A49" s="2315"/>
      <c r="B49" s="615"/>
      <c r="C49" s="605"/>
      <c r="D49" s="553" t="str">
        <f>IF(TEMPLATE_SPHERE="TKO",D45&amp;".0",D45&amp;".4")</f>
        <v>12.4</v>
      </c>
      <c r="E49" s="549" t="s">
        <v>342</v>
      </c>
      <c r="F49" s="1798"/>
      <c r="G49" s="1875" t="s">
        <v>343</v>
      </c>
      <c r="H49" s="588"/>
      <c r="J49" s="568">
        <v>23</v>
      </c>
    </row>
    <row customHeight="1" ht="24">
      <c r="A50" s="570"/>
      <c r="B50" s="615"/>
      <c r="C50" s="570"/>
      <c r="D50" s="580"/>
      <c r="E50" s="528" t="s">
        <v>344</v>
      </c>
      <c r="F50" s="581"/>
      <c r="G50" s="1875" t="s">
        <v>345</v>
      </c>
      <c r="H50" s="589"/>
      <c r="J50" s="568">
        <v>23</v>
      </c>
    </row>
    <row customHeight="1" ht="24">
      <c r="A51" s="971"/>
      <c r="B51" s="615"/>
      <c r="C51" s="605"/>
      <c r="D51" s="553">
        <f>D45+1</f>
        <v>13</v>
      </c>
      <c r="E51" s="641" t="s">
        <v>346</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133"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133"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A33B8-C5F7-B747-5C0E-20C9CF893C4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563" width="9.140625" hidden="1" customWidth="1"/>
    <col min="2" max="2" style="5599" width="9.140625" hidden="1" customWidth="1"/>
    <col min="3" max="3" style="5765" width="3.00390625" customWidth="1"/>
    <col min="4" max="4" style="5599" width="5.00390625" customWidth="1"/>
    <col min="5" max="5" style="5599" width="48.00390625" customWidth="1"/>
    <col min="6" max="6" style="5599" width="38.00390625" customWidth="1"/>
    <col min="7" max="7" style="5599" width="1.7109375" hidden="1" customWidth="1"/>
    <col min="8" max="11" style="5599" width="19.8515625" customWidth="1"/>
    <col min="12" max="12" style="5599" width="9.7109375" customWidth="1"/>
    <col min="13" max="18" style="5599" width="19.8515625" customWidth="1"/>
    <col min="19" max="19" style="5599" width="1.7109375" hidden="1" customWidth="1"/>
    <col min="20" max="22" style="5599" width="19.8515625" hidden="1" customWidth="1"/>
    <col min="23" max="23" style="5599" width="1.7109375" hidden="1" customWidth="1"/>
    <col min="24" max="26" style="5599" width="19.8515625" hidden="1" customWidth="1"/>
    <col min="27" max="27" style="5599" width="1.7109375" hidden="1" customWidth="1"/>
    <col min="28" max="29" style="5599" width="19.8515625" hidden="1" customWidth="1"/>
    <col min="30" max="30" style="5599" width="1.7109375" hidden="1" customWidth="1"/>
    <col min="31" max="31" style="5599" width="103.7109375" customWidth="1"/>
    <col min="32" max="34" style="5599" width="103.7109375" hidden="1" customWidth="1"/>
    <col min="35" max="35" style="5692" width="3.00390625" customWidth="1"/>
    <col min="36" max="38" style="5677" width="10.00390625" customWidth="1"/>
    <col min="39" max="39" style="5677" width="13.7109375" hidden="1" customWidth="1"/>
    <col min="40" max="40" style="5677" width="15.00390625" customWidth="1"/>
    <col min="41" max="41" style="5677" width="16.00390625" customWidth="1"/>
    <col min="42" max="45" style="5677" width="10.00390625" customWidth="1"/>
    <col min="46" max="46" style="5599" width="10.57421875" hidden="1"/>
  </cols>
  <sheetData>
    <row customHeight="1" ht="22.5" hidden="1">
      <c r="E1" s="525"/>
      <c r="F1" s="525"/>
      <c r="G1" s="525"/>
      <c r="H1" s="2330" t="s">
        <v>347</v>
      </c>
      <c r="I1" s="2330"/>
      <c r="J1" s="2330"/>
      <c r="K1" s="2330"/>
      <c r="L1" s="2330"/>
      <c r="M1" s="2330"/>
      <c r="N1" s="2330"/>
      <c r="O1" s="2330"/>
      <c r="P1" s="2330"/>
      <c r="Q1" s="2330"/>
      <c r="R1" s="2330"/>
      <c r="T1" s="2330" t="s">
        <v>348</v>
      </c>
      <c r="U1" s="2330"/>
      <c r="V1" s="2330"/>
      <c r="X1" s="2330" t="s">
        <v>349</v>
      </c>
      <c r="Y1" s="2330"/>
      <c r="Z1" s="2330"/>
      <c r="AB1" s="2330" t="s">
        <v>350</v>
      </c>
      <c r="AC1" s="2330"/>
      <c r="AT1" s="560" t="s">
        <v>14</v>
      </c>
    </row>
    <row customHeight="1" ht="14.25" hidden="1">
      <c r="AT2" s="560">
        <v>0</v>
      </c>
    </row>
    <row s="6152" customFormat="1" customHeight="1" ht="5.25">
      <c r="C3" s="814"/>
      <c r="D3" s="815"/>
      <c r="E3" s="815"/>
      <c r="F3" s="815"/>
      <c r="G3" s="815"/>
      <c r="H3" s="815" t="s">
        <v>351</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599" customFormat="1" customHeight="1" ht="18">
      <c r="A5" s="872"/>
      <c r="C5" s="935"/>
      <c r="D5" s="2327" t="str">
        <f>IF(org=0,"Не определено",org)</f>
        <v>ООО "Ростовские тепловые сети"</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574"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295</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296</v>
      </c>
      <c r="AF7" s="2336" t="s">
        <v>296</v>
      </c>
      <c r="AG7" s="2336" t="s">
        <v>296</v>
      </c>
      <c r="AH7" s="2336" t="s">
        <v>296</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352</v>
      </c>
      <c r="I8" s="2339" t="s">
        <v>353</v>
      </c>
      <c r="J8" s="2336" t="s">
        <v>354</v>
      </c>
      <c r="K8" s="2336"/>
      <c r="L8" s="2336"/>
      <c r="M8" s="2331"/>
      <c r="N8" s="2336" t="s">
        <v>355</v>
      </c>
      <c r="O8" s="2336"/>
      <c r="P8" s="2336" t="s">
        <v>356</v>
      </c>
      <c r="Q8" s="2336"/>
      <c r="R8" s="2343" t="s">
        <v>357</v>
      </c>
      <c r="S8" s="937"/>
      <c r="T8" s="2341" t="s">
        <v>358</v>
      </c>
      <c r="U8" s="2341" t="s">
        <v>359</v>
      </c>
      <c r="V8" s="2341" t="s">
        <v>360</v>
      </c>
      <c r="W8" s="939"/>
      <c r="X8" s="2341" t="s">
        <v>361</v>
      </c>
      <c r="Y8" s="2341" t="s">
        <v>362</v>
      </c>
      <c r="Z8" s="2341" t="s">
        <v>363</v>
      </c>
      <c r="AA8" s="939"/>
      <c r="AB8" s="2341" t="s">
        <v>364</v>
      </c>
      <c r="AC8" s="2341" t="s">
        <v>357</v>
      </c>
      <c r="AD8" s="939"/>
      <c r="AE8" s="2336"/>
      <c r="AF8" s="2336"/>
      <c r="AG8" s="2336"/>
      <c r="AH8" s="2336"/>
      <c r="AT8" s="560">
        <v>26</v>
      </c>
    </row>
    <row customHeight="1" ht="46.199999999999996">
      <c r="C9" s="563"/>
      <c r="D9" s="2240"/>
      <c r="E9" s="2336"/>
      <c r="F9" s="2336"/>
      <c r="G9" s="942"/>
      <c r="H9" s="2338"/>
      <c r="I9" s="2340"/>
      <c r="J9" s="538" t="s">
        <v>365</v>
      </c>
      <c r="K9" s="538" t="s">
        <v>366</v>
      </c>
      <c r="L9" s="538" t="s">
        <v>367</v>
      </c>
      <c r="M9" s="544" t="s">
        <v>368</v>
      </c>
      <c r="N9" s="538" t="s">
        <v>369</v>
      </c>
      <c r="O9" s="538" t="s">
        <v>368</v>
      </c>
      <c r="P9" s="538" t="s">
        <v>370</v>
      </c>
      <c r="Q9" s="538" t="s">
        <v>368</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193" customFormat="1" customHeight="1" ht="11.25" hidden="1">
      <c r="C11" s="611"/>
      <c r="D11" s="612" t="s">
        <v>371</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106</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372</v>
      </c>
      <c r="AF12" s="2334" t="s">
        <v>373</v>
      </c>
      <c r="AG12" s="2334" t="s">
        <v>374</v>
      </c>
      <c r="AH12" s="2334" t="s">
        <v>375</v>
      </c>
      <c r="AI12" s="560"/>
      <c r="AM12" s="624"/>
      <c r="AP12" s="613" t="s">
        <v>376</v>
      </c>
      <c r="AQ12" s="613" t="s">
        <v>376</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8283C-54E3-BAB2-BA5D-053F409A075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563" width="9.140625" hidden="1" customWidth="1"/>
    <col min="2" max="2" style="5599" width="9.140625" hidden="1" customWidth="1"/>
    <col min="3" max="3" style="5765" width="3.00390625" customWidth="1"/>
    <col min="4" max="4" style="5599" width="5.00390625" customWidth="1"/>
    <col min="5" max="5" style="5599" width="38.00390625" customWidth="1"/>
    <col min="6" max="7" style="5599" width="3.00390625" customWidth="1"/>
    <col min="8" max="8" style="5599" width="38.00390625" customWidth="1"/>
    <col min="9" max="9" style="5599" width="35.00390625" customWidth="1"/>
    <col min="10" max="10" style="5599" width="103.00390625" customWidth="1"/>
    <col min="11" max="11" style="5692" width="3.00390625" customWidth="1"/>
    <col min="12" max="14" style="5677" width="10.00390625" customWidth="1"/>
    <col min="15" max="15" style="5677" width="13.00390625" customWidth="1"/>
    <col min="16" max="16" style="5677" width="15.00390625" customWidth="1"/>
    <col min="17" max="17" style="5677" width="16.00390625" customWidth="1"/>
    <col min="18" max="21" style="5677" width="10.00390625" customWidth="1"/>
    <col min="22" max="22" style="5599" width="10.57421875" hidden="1"/>
  </cols>
  <sheetData>
    <row customHeight="1" ht="22.5" hidden="1">
      <c r="E1" s="525"/>
      <c r="F1" s="525"/>
      <c r="G1" s="525"/>
      <c r="H1" s="2330" t="s">
        <v>347</v>
      </c>
      <c r="I1" s="2330"/>
      <c r="V1" s="1720" t="s">
        <v>14</v>
      </c>
    </row>
    <row s="5599" customFormat="1" customHeight="1" ht="14.25" hidden="1">
      <c r="C2" s="1732"/>
      <c r="D2" s="2346" t="s">
        <v>106</v>
      </c>
      <c r="E2" s="2348"/>
      <c r="F2" s="1738"/>
      <c r="G2" s="1733" t="s">
        <v>106</v>
      </c>
      <c r="H2" s="1736"/>
      <c r="I2" s="1734"/>
      <c r="L2" s="1735"/>
      <c r="M2" s="1735"/>
      <c r="N2" s="1735"/>
      <c r="O2" s="1735" t="s">
        <v>377</v>
      </c>
      <c r="P2" s="1735"/>
      <c r="Q2" s="1735"/>
      <c r="R2" s="1737" t="s">
        <v>376</v>
      </c>
      <c r="S2" s="1737" t="s">
        <v>376</v>
      </c>
      <c r="T2" s="1735"/>
      <c r="U2" s="1735"/>
      <c r="V2" s="1731">
        <v>0</v>
      </c>
    </row>
    <row s="5599" customFormat="1" customHeight="1" ht="14.25" hidden="1">
      <c r="C3" s="1732"/>
      <c r="D3" s="2347"/>
      <c r="E3" s="2349"/>
      <c r="F3" s="518"/>
      <c r="G3" s="982"/>
      <c r="H3" s="982" t="s">
        <v>378</v>
      </c>
      <c r="I3" s="426"/>
      <c r="L3" s="1735"/>
      <c r="M3" s="1735"/>
      <c r="N3" s="1735"/>
      <c r="O3" s="1735"/>
      <c r="P3" s="1735"/>
      <c r="Q3" s="1735"/>
      <c r="R3" s="1737"/>
      <c r="S3" s="1737"/>
      <c r="T3" s="1735"/>
      <c r="U3" s="1735"/>
      <c r="V3" s="1731">
        <v>0</v>
      </c>
    </row>
    <row customHeight="1" ht="14.25" hidden="1">
      <c r="V4" s="1720">
        <v>0</v>
      </c>
    </row>
    <row s="6152" customFormat="1" customHeight="1" ht="5.25">
      <c r="C5" s="814"/>
      <c r="D5" s="815"/>
      <c r="E5" s="815"/>
      <c r="F5" s="815"/>
      <c r="G5" s="815"/>
      <c r="H5" s="815" t="s">
        <v>351</v>
      </c>
      <c r="I5" s="815"/>
      <c r="J5" s="815"/>
      <c r="L5" s="1727"/>
      <c r="M5" s="1727"/>
      <c r="N5" s="1727"/>
      <c r="O5" s="1727"/>
      <c r="P5" s="1727"/>
      <c r="Q5" s="1727"/>
      <c r="R5" s="1727"/>
      <c r="S5" s="1727"/>
      <c r="T5" s="1727"/>
      <c r="U5" s="1727"/>
      <c r="V5" s="1726">
        <v>5</v>
      </c>
    </row>
    <row customHeight="1" ht="29.25">
      <c r="C6" s="1629"/>
      <c r="D6" s="2350" t="s">
        <v>379</v>
      </c>
      <c r="E6" s="2350"/>
      <c r="F6" s="2350"/>
      <c r="G6" s="2350"/>
      <c r="H6" s="2350"/>
      <c r="I6" s="2350"/>
      <c r="J6" s="604"/>
      <c r="K6" s="1728"/>
      <c r="V6" s="1720">
        <v>28</v>
      </c>
    </row>
    <row customHeight="1" ht="18">
      <c r="C7" s="1629"/>
      <c r="D7" s="2289" t="str">
        <f>IF(org=0,"Не определено",org)</f>
        <v>ООО "Ростовские тепловые сети"</v>
      </c>
      <c r="E7" s="2289"/>
      <c r="F7" s="2289"/>
      <c r="G7" s="2289"/>
      <c r="H7" s="2289"/>
      <c r="I7" s="2289"/>
      <c r="J7" s="604"/>
      <c r="K7" s="1728"/>
      <c r="V7" s="1720">
        <v>17</v>
      </c>
    </row>
    <row s="5574"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574"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295</v>
      </c>
      <c r="E10" s="2332"/>
      <c r="F10" s="2332"/>
      <c r="G10" s="2332"/>
      <c r="H10" s="2332"/>
      <c r="I10" s="2332"/>
      <c r="J10" s="2336" t="s">
        <v>296</v>
      </c>
      <c r="V10" s="1720">
        <v>14</v>
      </c>
    </row>
    <row customHeight="1" ht="27.299999999999997">
      <c r="C11" s="1629"/>
      <c r="D11" s="2240" t="s">
        <v>88</v>
      </c>
      <c r="E11" s="2336" t="s">
        <v>102</v>
      </c>
      <c r="F11" s="2305" t="s">
        <v>88</v>
      </c>
      <c r="G11" s="2306"/>
      <c r="H11" s="2288" t="s">
        <v>380</v>
      </c>
      <c r="I11" s="2288" t="s">
        <v>381</v>
      </c>
      <c r="J11" s="2336"/>
      <c r="V11" s="1720">
        <v>26</v>
      </c>
    </row>
    <row customHeight="1" ht="14.699999999999998">
      <c r="C12" s="1629"/>
      <c r="D12" s="2240"/>
      <c r="E12" s="2336"/>
      <c r="F12" s="2313"/>
      <c r="G12" s="2314"/>
      <c r="H12" s="2345"/>
      <c r="I12" s="2345"/>
      <c r="J12" s="2336"/>
      <c r="V12" s="1720">
        <v>14</v>
      </c>
    </row>
    <row s="6193" customFormat="1" customHeight="1" ht="11.25" hidden="1">
      <c r="C13" s="611"/>
      <c r="D13" s="612" t="s">
        <v>371</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106</v>
      </c>
      <c r="E14" s="2348"/>
      <c r="F14" s="1730"/>
      <c r="G14" s="1729" t="s">
        <v>106</v>
      </c>
      <c r="H14" s="1736"/>
      <c r="I14" s="1734"/>
      <c r="J14" s="2282" t="s">
        <v>382</v>
      </c>
      <c r="K14" s="1720"/>
      <c r="R14" s="613" t="s">
        <v>376</v>
      </c>
      <c r="S14" s="613" t="s">
        <v>376</v>
      </c>
      <c r="V14" s="1720">
        <v>14</v>
      </c>
    </row>
    <row customHeight="1" ht="14.699999999999998">
      <c r="A15" s="1720"/>
      <c r="C15" s="1629"/>
      <c r="D15" s="2347"/>
      <c r="E15" s="2349"/>
      <c r="F15" s="518"/>
      <c r="G15" s="982"/>
      <c r="H15" s="982" t="s">
        <v>378</v>
      </c>
      <c r="I15" s="426"/>
      <c r="J15" s="2283"/>
      <c r="K15" s="1720"/>
      <c r="R15" s="613"/>
      <c r="S15" s="613"/>
      <c r="V15" s="1720">
        <v>14</v>
      </c>
    </row>
    <row customHeight="1" ht="14.699999999999998">
      <c r="A16" s="1720"/>
      <c r="C16" s="1629"/>
      <c r="D16" s="518"/>
      <c r="E16" s="982" t="s">
        <v>118</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456D2-58A9-286A-541D-DA5E2AB5E08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563" width="9.140625" hidden="1" customWidth="1"/>
    <col min="2" max="3" style="5599" width="9.140625" hidden="1" customWidth="1"/>
    <col min="4" max="4" style="5765" width="3.00390625" customWidth="1"/>
    <col min="5" max="5" style="5599" width="6.00390625" customWidth="1"/>
    <col min="6" max="6" style="5599" width="1.7109375" hidden="1" customWidth="1"/>
    <col min="7" max="8" style="5599" width="30.00390625" customWidth="1"/>
    <col min="9" max="9" style="5599" width="8.00390625" customWidth="1"/>
    <col min="10" max="10" style="5599" width="12.140625" customWidth="1"/>
    <col min="11" max="11" style="5599" width="46.00390625" customWidth="1"/>
    <col min="12" max="12" style="5599" width="100.00390625" customWidth="1"/>
    <col min="13" max="13" style="5692" width="7.00390625" customWidth="1"/>
    <col min="14" max="22" style="5599" width="10.00390625" customWidth="1"/>
    <col min="23" max="23" style="5599" width="10.57421875" hidden="1"/>
  </cols>
  <sheetData>
    <row s="5677" customFormat="1" customHeight="1" ht="5.25" hidden="1">
      <c r="C1" s="624"/>
      <c r="D1" s="607"/>
      <c r="F1" s="624"/>
      <c r="G1" s="602" t="s">
        <v>83</v>
      </c>
      <c r="H1" s="602" t="s">
        <v>84</v>
      </c>
      <c r="I1" s="602" t="s">
        <v>85</v>
      </c>
      <c r="P1" s="602" t="s">
        <v>83</v>
      </c>
      <c r="Q1" s="602" t="s">
        <v>84</v>
      </c>
      <c r="R1" s="602" t="s">
        <v>85</v>
      </c>
      <c r="W1" s="602" t="s">
        <v>14</v>
      </c>
    </row>
    <row s="5677" customFormat="1" customHeight="1" ht="5.25" hidden="1">
      <c r="C2" s="624"/>
      <c r="D2" s="607"/>
      <c r="F2" s="624"/>
      <c r="W2" s="602">
        <v>0</v>
      </c>
    </row>
    <row s="5574" customFormat="1" customHeight="1" ht="5.25">
      <c r="A3" s="592"/>
      <c r="D3" s="599"/>
      <c r="E3" s="594"/>
      <c r="F3" s="594"/>
      <c r="G3" s="594"/>
      <c r="H3" s="594"/>
      <c r="I3" s="595"/>
      <c r="J3" s="596"/>
      <c r="K3" s="596"/>
      <c r="L3" s="596"/>
      <c r="W3" s="593">
        <v>5</v>
      </c>
    </row>
    <row customHeight="1" ht="23.25">
      <c r="D4" s="563"/>
      <c r="E4" s="2351" t="s">
        <v>383</v>
      </c>
      <c r="F4" s="2351"/>
      <c r="G4" s="2352"/>
      <c r="H4" s="2352"/>
      <c r="I4" s="2353"/>
      <c r="J4" s="604"/>
      <c r="K4" s="566"/>
      <c r="L4" s="566"/>
      <c r="W4" s="560">
        <v>22</v>
      </c>
    </row>
    <row s="5599" customFormat="1" customHeight="1" ht="18">
      <c r="A5" s="872"/>
      <c r="D5" s="935"/>
      <c r="E5" s="2327" t="str">
        <f>IF(org=0,"Не определено",org)</f>
        <v>ООО "Ростовские тепловые сети"</v>
      </c>
      <c r="F5" s="2327"/>
      <c r="G5" s="2328"/>
      <c r="H5" s="2328"/>
      <c r="I5" s="2329"/>
      <c r="J5" s="604"/>
      <c r="K5" s="566"/>
      <c r="L5" s="566"/>
      <c r="M5" s="620"/>
      <c r="W5" s="871">
        <v>17</v>
      </c>
    </row>
    <row s="5574" customFormat="1" customHeight="1" ht="11.549999999999999">
      <c r="A6" s="592"/>
      <c r="D6" s="599"/>
      <c r="E6" s="594"/>
      <c r="F6" s="594"/>
      <c r="G6" s="597"/>
      <c r="H6" s="597"/>
      <c r="I6" s="598"/>
      <c r="J6" s="598"/>
      <c r="K6" s="865"/>
      <c r="L6" s="598"/>
      <c r="W6" s="593">
        <v>11</v>
      </c>
    </row>
    <row customHeight="1" ht="14.699999999999998">
      <c r="D7" s="563"/>
      <c r="E7" s="2321" t="s">
        <v>295</v>
      </c>
      <c r="F7" s="2321"/>
      <c r="G7" s="2322"/>
      <c r="H7" s="2322"/>
      <c r="I7" s="2322"/>
      <c r="J7" s="2322"/>
      <c r="K7" s="2322"/>
      <c r="L7" s="2336" t="s">
        <v>296</v>
      </c>
      <c r="W7" s="560">
        <v>14</v>
      </c>
    </row>
    <row customHeight="1" ht="48.29999999999999">
      <c r="D8" s="563"/>
      <c r="E8" s="586" t="s">
        <v>88</v>
      </c>
      <c r="F8" s="936"/>
      <c r="G8" s="578" t="s">
        <v>86</v>
      </c>
      <c r="H8" s="578" t="s">
        <v>87</v>
      </c>
      <c r="I8" s="527" t="s">
        <v>85</v>
      </c>
      <c r="J8" s="527" t="s">
        <v>384</v>
      </c>
      <c r="K8" s="527" t="s">
        <v>385</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386</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574" customFormat="1" customHeight="1" ht="15">
      <c r="A12" s="2212"/>
      <c r="B12" s="617"/>
      <c r="C12" s="617"/>
      <c r="D12" s="979"/>
      <c r="E12" s="936">
        <v>1</v>
      </c>
      <c r="F12" s="977">
        <v>23</v>
      </c>
      <c r="G12" s="976"/>
      <c r="H12" s="906"/>
      <c r="I12" s="904"/>
      <c r="J12" s="633" t="s">
        <v>65</v>
      </c>
      <c r="K12" s="1277" t="s">
        <v>22</v>
      </c>
      <c r="L12" s="2354"/>
      <c r="M12" s="624"/>
      <c r="N12" s="624"/>
      <c r="O12" s="624"/>
      <c r="P12" s="629" t="s">
        <v>387</v>
      </c>
      <c r="Q12" s="629" t="s">
        <v>388</v>
      </c>
      <c r="R12" s="630" t="s">
        <v>389</v>
      </c>
      <c r="S12" s="624" t="s">
        <v>390</v>
      </c>
      <c r="T12" s="624"/>
      <c r="U12" s="624"/>
      <c r="V12" s="624"/>
      <c r="W12" s="593">
        <v>14</v>
      </c>
    </row>
    <row customHeight="1" ht="15.75">
      <c r="A13" s="2212"/>
      <c r="B13" s="618"/>
      <c r="D13" s="619"/>
      <c r="E13" s="518"/>
      <c r="F13" s="642"/>
      <c r="G13" s="529" t="s">
        <v>99</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00995-810B-11CD-4EE1-F631F93DF1F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76" width="10.57421875" hidden="1"/>
    <col min="2" max="2" style="5676" width="11.00390625" hidden="1" customWidth="1"/>
    <col min="3" max="3" style="5676" width="10.57421875" hidden="1"/>
    <col min="4" max="4" style="5676" width="11.8515625" hidden="1" customWidth="1"/>
    <col min="5" max="5" style="5676" width="10.00390625" hidden="1" customWidth="1"/>
    <col min="6" max="6" style="5676" width="8.7109375" hidden="1" customWidth="1"/>
    <col min="7" max="7" style="5676" width="7.57421875" hidden="1" customWidth="1"/>
    <col min="8" max="8" style="5676" width="11.421875" hidden="1" customWidth="1"/>
    <col min="9" max="9" style="5676" width="12.00390625" hidden="1" customWidth="1"/>
    <col min="10" max="10" style="5676" width="9.8515625" hidden="1" customWidth="1"/>
    <col min="11" max="11" style="5676" width="11.421875" hidden="1" customWidth="1"/>
    <col min="12" max="12" style="6437" width="19.140625" hidden="1" customWidth="1"/>
    <col min="13" max="14" style="6438" width="12.28125" hidden="1" customWidth="1"/>
    <col min="15" max="15" style="6438" width="23.421875" hidden="1" customWidth="1"/>
    <col min="16" max="16" style="6439" width="3.00390625" customWidth="1"/>
    <col min="17" max="18" style="6440" width="3.00390625" customWidth="1"/>
    <col min="19" max="19" style="6441" width="12.00390625" customWidth="1"/>
    <col min="20" max="20" style="5599" width="35.00390625" customWidth="1"/>
    <col min="21" max="21" style="5599" width="0.140625" customWidth="1"/>
    <col min="22" max="22" style="5599" width="24.7109375" hidden="1" customWidth="1"/>
    <col min="23" max="23" style="5599" width="0.140625" hidden="1" customWidth="1"/>
    <col min="24" max="25" style="5599" width="24.7109375" hidden="1" customWidth="1"/>
    <col min="26" max="26" style="5599" width="11.7109375" hidden="1" customWidth="1"/>
    <col min="27" max="27" style="5599" width="3.7109375" hidden="1" customWidth="1"/>
    <col min="28" max="28" style="5599" width="11.7109375" hidden="1" customWidth="1"/>
    <col min="29" max="29" style="5599" width="8.57421875" hidden="1" customWidth="1"/>
    <col min="30" max="30" style="5599" width="24.7109375" customWidth="1"/>
    <col min="31" max="31" style="5599" width="0.140625" customWidth="1"/>
    <col min="32" max="33" style="5599" width="24.00390625" customWidth="1"/>
    <col min="34" max="34" style="5599" width="11.00390625" customWidth="1"/>
    <col min="35" max="35" style="5599" width="3.7109375" customWidth="1"/>
    <col min="36" max="36" style="5599" width="11.00390625" customWidth="1"/>
    <col min="37" max="37" style="5599" width="8.57421875" hidden="1" customWidth="1"/>
    <col min="38" max="38" style="5599" width="4.00390625" customWidth="1"/>
    <col min="39" max="39" style="5599" width="115.00390625" customWidth="1"/>
    <col min="40" max="44" style="5677" width="10.00390625" customWidth="1"/>
    <col min="45" max="45" style="5599"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120</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394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396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398</v>
      </c>
      <c r="M6" s="650"/>
      <c r="P6" s="2370">
        <v>1</v>
      </c>
      <c r="Q6" s="1418"/>
      <c r="R6" s="469"/>
      <c r="S6" s="1422">
        <f>$I6</f>
      </c>
      <c r="T6" s="398" t="s">
        <v>399</v>
      </c>
      <c r="U6" s="413"/>
      <c r="V6" s="2358"/>
      <c r="W6" s="2359"/>
      <c r="X6" s="2359"/>
      <c r="Y6" s="2359"/>
      <c r="Z6" s="2359"/>
      <c r="AA6" s="2359"/>
      <c r="AB6" s="2359"/>
      <c r="AC6" s="2360"/>
      <c r="AD6" s="2358"/>
      <c r="AE6" s="2359"/>
      <c r="AF6" s="2359"/>
      <c r="AG6" s="2359"/>
      <c r="AH6" s="2359"/>
      <c r="AI6" s="2359"/>
      <c r="AJ6" s="2359"/>
      <c r="AK6" s="2359"/>
      <c r="AL6" s="2360"/>
      <c r="AM6" s="1371" t="s">
        <v>400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401</v>
      </c>
      <c r="M7" s="650"/>
      <c r="N7" s="1479"/>
      <c r="P7" s="2370"/>
      <c r="Q7" s="2370">
        <v>1</v>
      </c>
      <c r="R7" s="470"/>
      <c r="S7" s="1422">
        <f>$J7</f>
      </c>
      <c r="T7" s="399" t="s">
        <v>402</v>
      </c>
      <c r="U7" s="413"/>
      <c r="V7" s="2358"/>
      <c r="W7" s="2359"/>
      <c r="X7" s="2359"/>
      <c r="Y7" s="2359"/>
      <c r="Z7" s="2359"/>
      <c r="AA7" s="2359"/>
      <c r="AB7" s="2359"/>
      <c r="AC7" s="2360"/>
      <c r="AD7" s="2358"/>
      <c r="AE7" s="2359"/>
      <c r="AF7" s="2359"/>
      <c r="AG7" s="2359"/>
      <c r="AH7" s="2359"/>
      <c r="AI7" s="2359"/>
      <c r="AJ7" s="2359"/>
      <c r="AK7" s="2359"/>
      <c r="AL7" s="2360"/>
      <c r="AM7" s="1371" t="s">
        <v>403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404</v>
      </c>
      <c r="M8" s="650"/>
      <c r="N8" s="1479"/>
      <c r="O8" s="1479"/>
      <c r="P8" s="2370"/>
      <c r="Q8" s="2370"/>
      <c r="R8" s="470">
        <v>1</v>
      </c>
      <c r="S8" s="1422">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407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408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67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409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7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410</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7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411</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65</v>
      </c>
      <c r="AJ17" s="2380"/>
      <c r="AK17" s="2381" t="s">
        <v>65</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676" customFormat="1" customHeight="1" ht="22.5" hidden="1">
      <c r="L20" s="1442"/>
      <c r="M20" s="1475"/>
      <c r="N20" s="1475"/>
      <c r="O20" s="1480" t="s">
        <v>412</v>
      </c>
      <c r="P20" s="1475"/>
      <c r="Q20" s="1484"/>
      <c r="R20" s="1484"/>
      <c r="S20" s="842"/>
      <c r="Z20" s="1480"/>
      <c r="AB20" s="1480"/>
      <c r="AC20" s="1479"/>
      <c r="AH20" s="1480"/>
      <c r="AJ20" s="1480"/>
      <c r="AK20" s="1479"/>
      <c r="AN20" s="624"/>
      <c r="AO20" s="624"/>
      <c r="AP20" s="624"/>
      <c r="AQ20" s="624"/>
      <c r="AR20" s="624"/>
      <c r="AS20" s="1273">
        <v>0</v>
      </c>
    </row>
    <row s="5676" customFormat="1" customHeight="1" ht="14.25" hidden="1">
      <c r="L21" s="1442"/>
      <c r="M21" s="1475"/>
      <c r="N21" s="1475"/>
      <c r="O21" s="1475"/>
      <c r="P21" s="1475"/>
      <c r="Q21" s="1484"/>
      <c r="R21" s="1484"/>
      <c r="S21" s="842"/>
      <c r="AC21" s="1479"/>
      <c r="AK21" s="1479"/>
      <c r="AN21" s="624"/>
      <c r="AO21" s="624"/>
      <c r="AP21" s="624"/>
      <c r="AQ21" s="624"/>
      <c r="AR21" s="624"/>
      <c r="AS21" s="1273">
        <v>0</v>
      </c>
    </row>
    <row s="5676" customFormat="1" customHeight="1" ht="14.25" hidden="1">
      <c r="L22" s="1442"/>
      <c r="M22" s="1475"/>
      <c r="N22" s="1475"/>
      <c r="O22" s="1477" t="s">
        <v>413</v>
      </c>
      <c r="P22" s="1475"/>
      <c r="Q22" s="1484"/>
      <c r="R22" s="1484"/>
      <c r="S22" s="842"/>
      <c r="T22" s="1273" t="s">
        <v>414</v>
      </c>
      <c r="AA22" s="299" t="s">
        <v>415</v>
      </c>
      <c r="AC22" s="299" t="s">
        <v>416</v>
      </c>
      <c r="AD22" s="1273" t="s">
        <v>414</v>
      </c>
      <c r="AI22" s="299" t="s">
        <v>417</v>
      </c>
      <c r="AK22" s="299" t="s">
        <v>416</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"Ростовские тепловые сети"</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03"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03" customFormat="1" customHeight="1" ht="18.75" hidden="1">
      <c r="A30" s="1481"/>
      <c r="B30" s="1481"/>
      <c r="C30" s="1481"/>
      <c r="D30" s="1481"/>
      <c r="E30" s="1481"/>
      <c r="F30" s="1481"/>
      <c r="G30" s="1481"/>
      <c r="H30" s="1481"/>
      <c r="I30" s="1481"/>
      <c r="J30" s="1481"/>
      <c r="K30" s="1481"/>
      <c r="L30" s="1482"/>
      <c r="M30" s="1481"/>
      <c r="N30" s="1481"/>
      <c r="O30" s="1481"/>
      <c r="S30" s="2363" t="s">
        <v>418</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803" customFormat="1" customHeight="1" ht="18.75" hidden="1">
      <c r="A31" s="1481"/>
      <c r="B31" s="1481"/>
      <c r="C31" s="1481"/>
      <c r="D31" s="1481"/>
      <c r="E31" s="1481"/>
      <c r="F31" s="1481"/>
      <c r="G31" s="1481"/>
      <c r="H31" s="1481"/>
      <c r="I31" s="1481"/>
      <c r="J31" s="1481"/>
      <c r="K31" s="1481"/>
      <c r="L31" s="1482"/>
      <c r="M31" s="1481"/>
      <c r="N31" s="1481"/>
      <c r="O31" s="1481"/>
      <c r="S31" s="2363" t="s">
        <v>419</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803"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03" customFormat="1" customHeight="1" ht="18.75" hidden="1">
      <c r="A34" s="1481"/>
      <c r="B34" s="1481"/>
      <c r="C34" s="1481"/>
      <c r="D34" s="1481"/>
      <c r="E34" s="1481"/>
      <c r="F34" s="1481"/>
      <c r="G34" s="1481"/>
      <c r="H34" s="1481"/>
      <c r="I34" s="1481"/>
      <c r="J34" s="1481"/>
      <c r="K34" s="1481"/>
      <c r="L34" s="1482"/>
      <c r="M34" s="1481"/>
      <c r="N34" s="1481"/>
      <c r="O34" s="1481"/>
      <c r="S34" s="2363" t="s">
        <v>420</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803" customFormat="1" customHeight="1" ht="18.75" hidden="1">
      <c r="A35" s="1481"/>
      <c r="B35" s="1481"/>
      <c r="C35" s="1481"/>
      <c r="D35" s="1481"/>
      <c r="E35" s="1481"/>
      <c r="F35" s="1481"/>
      <c r="G35" s="1481"/>
      <c r="H35" s="1481"/>
      <c r="I35" s="1481"/>
      <c r="J35" s="1481"/>
      <c r="K35" s="1481"/>
      <c r="L35" s="1482"/>
      <c r="M35" s="1481"/>
      <c r="N35" s="1481"/>
      <c r="O35" s="1481"/>
      <c r="S35" s="2363" t="s">
        <v>421</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803"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422</v>
      </c>
      <c r="AD36" s="439"/>
      <c r="AE36" s="439"/>
      <c r="AF36" s="439"/>
      <c r="AG36" s="439"/>
      <c r="AH36" s="439"/>
      <c r="AI36" s="439"/>
      <c r="AJ36" s="439"/>
      <c r="AK36" s="391" t="s">
        <v>422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296</v>
      </c>
      <c r="AS38" s="1268">
        <v>14</v>
      </c>
    </row>
    <row customHeight="1" ht="14.699999999999998">
      <c r="Q39" s="489"/>
      <c r="R39" s="489"/>
      <c r="S39" s="2386" t="s">
        <v>88</v>
      </c>
      <c r="T39" s="2322" t="s">
        <v>423</v>
      </c>
      <c r="U39" s="414"/>
      <c r="V39" s="2387" t="s">
        <v>424</v>
      </c>
      <c r="W39" s="2388"/>
      <c r="X39" s="2388"/>
      <c r="Y39" s="2388"/>
      <c r="Z39" s="2388"/>
      <c r="AA39" s="2388"/>
      <c r="AB39" s="2389"/>
      <c r="AC39" s="2390" t="s">
        <v>425</v>
      </c>
      <c r="AD39" s="2387" t="s">
        <v>424</v>
      </c>
      <c r="AE39" s="2388"/>
      <c r="AF39" s="2388"/>
      <c r="AG39" s="2388"/>
      <c r="AH39" s="2388"/>
      <c r="AI39" s="2388"/>
      <c r="AJ39" s="2389"/>
      <c r="AK39" s="2390" t="s">
        <v>426</v>
      </c>
      <c r="AL39" s="2393" t="s">
        <v>427</v>
      </c>
      <c r="AM39" s="2240"/>
      <c r="AS39" s="1268">
        <v>14</v>
      </c>
    </row>
    <row customHeight="1" ht="35.699999999999996">
      <c r="Q40" s="489"/>
      <c r="R40" s="489"/>
      <c r="S40" s="2386"/>
      <c r="T40" s="2322"/>
      <c r="U40" s="1144"/>
      <c r="V40" s="2373" t="s">
        <v>428</v>
      </c>
      <c r="W40" s="2723" t="s">
        <v>429</v>
      </c>
      <c r="X40" s="2375" t="s">
        <v>430</v>
      </c>
      <c r="Y40" s="2376"/>
      <c r="Z40" s="2375" t="s">
        <v>431</v>
      </c>
      <c r="AA40" s="2382"/>
      <c r="AB40" s="2376"/>
      <c r="AC40" s="2391"/>
      <c r="AD40" s="2373" t="s">
        <v>428</v>
      </c>
      <c r="AE40" s="2396" t="s">
        <v>429</v>
      </c>
      <c r="AF40" s="2375" t="s">
        <v>430</v>
      </c>
      <c r="AG40" s="2376"/>
      <c r="AH40" s="2375" t="s">
        <v>431</v>
      </c>
      <c r="AI40" s="2382"/>
      <c r="AJ40" s="2376"/>
      <c r="AK40" s="2391"/>
      <c r="AL40" s="2394"/>
      <c r="AM40" s="2240"/>
      <c r="AS40" s="1268">
        <v>34</v>
      </c>
    </row>
    <row customHeight="1" ht="35.699999999999996">
      <c r="A41" s="1483"/>
      <c r="B41" s="1483" t="s">
        <v>132</v>
      </c>
      <c r="C41" s="1483" t="s">
        <v>133</v>
      </c>
      <c r="D41" s="1483" t="s">
        <v>134</v>
      </c>
      <c r="E41" s="1477" t="s">
        <v>432</v>
      </c>
      <c r="F41" s="1477" t="s">
        <v>433</v>
      </c>
      <c r="G41" s="1477" t="s">
        <v>434</v>
      </c>
      <c r="H41" s="1477" t="s">
        <v>435</v>
      </c>
      <c r="I41" s="1477" t="s">
        <v>436</v>
      </c>
      <c r="J41" s="1477" t="s">
        <v>437</v>
      </c>
      <c r="K41" s="1477" t="s">
        <v>438</v>
      </c>
      <c r="L41" s="1477" t="s">
        <v>413</v>
      </c>
      <c r="Q41" s="489"/>
      <c r="R41" s="489"/>
      <c r="S41" s="2386"/>
      <c r="T41" s="2322"/>
      <c r="U41" s="415"/>
      <c r="V41" s="2374"/>
      <c r="W41" s="2397"/>
      <c r="X41" s="1335" t="s">
        <v>439</v>
      </c>
      <c r="Y41" s="1335" t="s">
        <v>440</v>
      </c>
      <c r="Z41" s="1334" t="s">
        <v>441</v>
      </c>
      <c r="AA41" s="2383" t="s">
        <v>442</v>
      </c>
      <c r="AB41" s="2384"/>
      <c r="AC41" s="2392"/>
      <c r="AD41" s="2374"/>
      <c r="AE41" s="2397"/>
      <c r="AF41" s="1335" t="s">
        <v>439</v>
      </c>
      <c r="AG41" s="1335" t="s">
        <v>440</v>
      </c>
      <c r="AH41" s="1426" t="s">
        <v>441</v>
      </c>
      <c r="AI41" s="2383" t="s">
        <v>442</v>
      </c>
      <c r="AJ41" s="2384"/>
      <c r="AK41" s="2392"/>
      <c r="AL41" s="2395"/>
      <c r="AM41" s="2240"/>
      <c r="AS41" s="1268">
        <v>34</v>
      </c>
    </row>
    <row s="619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106</v>
      </c>
      <c r="T42" s="1368" t="s">
        <v>107</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153</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120</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153</v>
      </c>
      <c r="B44" s="1476" t="s">
        <v>154</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393</v>
      </c>
      <c r="AO44" s="613"/>
      <c r="AP44" s="613" t="str">
        <f>IF(T44="","",T44)</f>
        <v>Территория действия тарифа</v>
      </c>
      <c r="AQ44" s="613"/>
      <c r="AR44" s="613"/>
      <c r="AS44" s="1268">
        <v>23</v>
      </c>
    </row>
    <row customHeight="1" ht="24">
      <c r="A45" s="1476" t="s">
        <v>153</v>
      </c>
      <c r="B45" s="1476" t="s">
        <v>154</v>
      </c>
      <c r="C45" s="1476" t="s">
        <v>155</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394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395</v>
      </c>
      <c r="AO45" s="613"/>
      <c r="AP45" s="613" t="str">
        <f>IF(T45="","",T45)</f>
        <v>Наименование системы теплоснабжения </v>
      </c>
      <c r="AQ45" s="613"/>
      <c r="AR45" s="613"/>
      <c r="AS45" s="1268">
        <v>23</v>
      </c>
    </row>
    <row customHeight="1" ht="24">
      <c r="A46" s="1476" t="s">
        <v>153</v>
      </c>
      <c r="B46" s="1476" t="s">
        <v>154</v>
      </c>
      <c r="C46" s="1476" t="s">
        <v>155</v>
      </c>
      <c r="D46" s="1476" t="s">
        <v>156</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396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397</v>
      </c>
      <c r="AO46" s="613"/>
      <c r="AP46" s="613" t="str">
        <f>IF(T46="","",T46)</f>
        <v>Источник тепловой энергии  </v>
      </c>
      <c r="AQ46" s="613"/>
      <c r="AR46" s="613"/>
      <c r="AS46" s="1268">
        <v>23</v>
      </c>
    </row>
    <row customHeight="1" ht="49.5">
      <c r="A47" s="1476" t="s">
        <v>153</v>
      </c>
      <c r="B47" s="1476" t="s">
        <v>154</v>
      </c>
      <c r="C47" s="1476" t="s">
        <v>155</v>
      </c>
      <c r="D47" s="1476" t="s">
        <v>156</v>
      </c>
      <c r="E47" s="2372"/>
      <c r="F47" s="2372"/>
      <c r="G47" s="2372"/>
      <c r="H47" s="2372"/>
      <c r="I47" s="2369" t="str">
        <f>S46&amp;".1"</f>
        <v>....1</v>
      </c>
      <c r="J47" s="1476"/>
      <c r="K47" s="1476"/>
      <c r="L47" s="1477" t="s">
        <v>398</v>
      </c>
      <c r="P47" s="2370">
        <v>1</v>
      </c>
      <c r="Q47" s="1333"/>
      <c r="R47" s="469"/>
      <c r="S47" s="1337" t="str">
        <f>$I47</f>
        <v>....1</v>
      </c>
      <c r="T47" s="398" t="s">
        <v>399</v>
      </c>
      <c r="U47" s="413"/>
      <c r="V47" s="2358"/>
      <c r="W47" s="2359"/>
      <c r="X47" s="2359"/>
      <c r="Y47" s="2359"/>
      <c r="Z47" s="2359"/>
      <c r="AA47" s="2359"/>
      <c r="AB47" s="2359"/>
      <c r="AC47" s="2360"/>
      <c r="AD47" s="2358"/>
      <c r="AE47" s="2359"/>
      <c r="AF47" s="2359"/>
      <c r="AG47" s="2359"/>
      <c r="AH47" s="2359"/>
      <c r="AI47" s="2359"/>
      <c r="AJ47" s="2359"/>
      <c r="AK47" s="2359"/>
      <c r="AL47" s="2360"/>
      <c r="AM47" s="1371" t="s">
        <v>400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153</v>
      </c>
      <c r="B48" s="1476" t="s">
        <v>154</v>
      </c>
      <c r="C48" s="1476" t="s">
        <v>155</v>
      </c>
      <c r="D48" s="1476" t="s">
        <v>156</v>
      </c>
      <c r="E48" s="2372"/>
      <c r="F48" s="2372"/>
      <c r="G48" s="2372"/>
      <c r="H48" s="2372"/>
      <c r="I48" s="2399"/>
      <c r="J48" s="2369" t="str">
        <f>I47&amp;".1"</f>
        <v>....1.1</v>
      </c>
      <c r="K48" s="1476"/>
      <c r="L48" s="1477" t="s">
        <v>401</v>
      </c>
      <c r="P48" s="2370"/>
      <c r="Q48" s="2370">
        <v>1</v>
      </c>
      <c r="R48" s="470"/>
      <c r="S48" s="1337" t="str">
        <f>$J48</f>
        <v>....1.1</v>
      </c>
      <c r="T48" s="399" t="s">
        <v>402</v>
      </c>
      <c r="U48" s="413"/>
      <c r="V48" s="2358"/>
      <c r="W48" s="2359"/>
      <c r="X48" s="2359"/>
      <c r="Y48" s="2359"/>
      <c r="Z48" s="2359"/>
      <c r="AA48" s="2359"/>
      <c r="AB48" s="2359"/>
      <c r="AC48" s="2360"/>
      <c r="AD48" s="2358"/>
      <c r="AE48" s="2359"/>
      <c r="AF48" s="2359"/>
      <c r="AG48" s="2359"/>
      <c r="AH48" s="2359"/>
      <c r="AI48" s="2359"/>
      <c r="AJ48" s="2359"/>
      <c r="AK48" s="2359"/>
      <c r="AL48" s="2360"/>
      <c r="AM48" s="1371" t="s">
        <v>403</v>
      </c>
      <c r="AO48" s="613"/>
      <c r="AP48" s="613" t="str">
        <f>IF(T48="","",T48)</f>
        <v>Группа потребителей</v>
      </c>
      <c r="AQ48" s="613"/>
      <c r="AR48" s="613"/>
      <c r="AS48" s="1268">
        <v>23</v>
      </c>
    </row>
    <row customHeight="1" ht="24">
      <c r="A49" s="1476" t="s">
        <v>153</v>
      </c>
      <c r="B49" s="1476" t="s">
        <v>154</v>
      </c>
      <c r="C49" s="1476" t="s">
        <v>155</v>
      </c>
      <c r="D49" s="1476" t="s">
        <v>156</v>
      </c>
      <c r="E49" s="2372"/>
      <c r="F49" s="2372"/>
      <c r="G49" s="2372"/>
      <c r="H49" s="2372"/>
      <c r="I49" s="2399"/>
      <c r="J49" s="2399"/>
      <c r="K49" s="2369" t="str">
        <f>J48&amp;".1"</f>
        <v>....1.1.1</v>
      </c>
      <c r="L49" s="1477" t="s">
        <v>404</v>
      </c>
      <c r="P49" s="2370"/>
      <c r="Q49" s="2370"/>
      <c r="R49" s="470">
        <v>1</v>
      </c>
      <c r="S49" s="1337"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405</v>
      </c>
      <c r="AN49" s="624">
        <f>STRCHECKDATE(V50:AL50)</f>
      </c>
      <c r="AO49" s="613"/>
      <c r="AP49" s="613" t="str">
        <f>IF(T49="","",T49)</f>
        <v/>
      </c>
      <c r="AQ49" s="613"/>
      <c r="AR49" s="613"/>
      <c r="AS49" s="1268">
        <v>23</v>
      </c>
    </row>
    <row customHeight="1" ht="1.05">
      <c r="A50" s="1476" t="s">
        <v>153</v>
      </c>
      <c r="B50" s="1476" t="s">
        <v>154</v>
      </c>
      <c r="C50" s="1476" t="s">
        <v>155</v>
      </c>
      <c r="D50" s="1476" t="s">
        <v>156</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153</v>
      </c>
      <c r="B51" s="1476" t="s">
        <v>154</v>
      </c>
      <c r="C51" s="1476" t="s">
        <v>155</v>
      </c>
      <c r="D51" s="1476" t="s">
        <v>156</v>
      </c>
      <c r="E51" s="2372"/>
      <c r="F51" s="2372"/>
      <c r="G51" s="2372"/>
      <c r="H51" s="2372"/>
      <c r="I51" s="2399"/>
      <c r="J51" s="2369"/>
      <c r="K51" s="1476"/>
      <c r="L51" s="1477"/>
      <c r="P51" s="2370"/>
      <c r="Q51" s="2370"/>
      <c r="R51" s="469"/>
      <c r="S51" s="1391"/>
      <c r="T51" s="401" t="s">
        <v>406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153</v>
      </c>
      <c r="B52" s="1476" t="s">
        <v>154</v>
      </c>
      <c r="C52" s="1476" t="s">
        <v>155</v>
      </c>
      <c r="D52" s="1476" t="s">
        <v>156</v>
      </c>
      <c r="E52" s="2372"/>
      <c r="F52" s="2372"/>
      <c r="G52" s="2372"/>
      <c r="H52" s="2372"/>
      <c r="I52" s="2369"/>
      <c r="J52" s="1476"/>
      <c r="K52" s="1476"/>
      <c r="L52" s="1477"/>
      <c r="P52" s="2370"/>
      <c r="Q52" s="1333"/>
      <c r="R52" s="469"/>
      <c r="S52" s="1391"/>
      <c r="T52" s="400" t="s">
        <v>407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153</v>
      </c>
      <c r="B53" s="1476" t="s">
        <v>154</v>
      </c>
      <c r="C53" s="1476" t="s">
        <v>155</v>
      </c>
      <c r="D53" s="1476" t="s">
        <v>156</v>
      </c>
      <c r="E53" s="2372"/>
      <c r="F53" s="2372"/>
      <c r="G53" s="2372"/>
      <c r="H53" s="2371"/>
      <c r="I53" s="1476"/>
      <c r="J53" s="1476"/>
      <c r="K53" s="1476"/>
      <c r="L53" s="1477"/>
      <c r="M53" s="1478"/>
      <c r="N53" s="1478"/>
      <c r="O53" s="650"/>
      <c r="P53" s="473"/>
      <c r="Q53" s="488"/>
      <c r="R53" s="468"/>
      <c r="S53" s="1391"/>
      <c r="T53" s="478" t="s">
        <v>408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677" customFormat="1" customHeight="1" ht="1.05">
      <c r="A54" s="1456" t="s">
        <v>153</v>
      </c>
      <c r="B54" s="1456" t="s">
        <v>154</v>
      </c>
      <c r="C54" s="1456" t="s">
        <v>155</v>
      </c>
      <c r="D54" s="1427"/>
      <c r="E54" s="2372"/>
      <c r="F54" s="2372"/>
      <c r="G54" s="2371"/>
      <c r="H54" s="1427"/>
      <c r="I54" s="1427"/>
      <c r="J54" s="1427"/>
      <c r="K54" s="1427"/>
      <c r="L54" s="1452"/>
      <c r="M54" s="1428"/>
      <c r="N54" s="1428"/>
      <c r="P54" s="1429"/>
      <c r="Q54" s="1430"/>
      <c r="R54" s="1429"/>
      <c r="S54" s="1435"/>
      <c r="T54" s="1438" t="s">
        <v>409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77" customFormat="1" customHeight="1" ht="1.05">
      <c r="A55" s="1456" t="s">
        <v>153</v>
      </c>
      <c r="B55" s="1456" t="s">
        <v>154</v>
      </c>
      <c r="C55" s="1427"/>
      <c r="D55" s="1427"/>
      <c r="E55" s="2372"/>
      <c r="F55" s="2371"/>
      <c r="G55" s="1427"/>
      <c r="H55" s="1427"/>
      <c r="I55" s="1427"/>
      <c r="J55" s="1427"/>
      <c r="K55" s="1427"/>
      <c r="L55" s="1452"/>
      <c r="M55" s="1434"/>
      <c r="N55" s="1434"/>
      <c r="P55" s="1429"/>
      <c r="Q55" s="1430"/>
      <c r="R55" s="1429"/>
      <c r="S55" s="1435"/>
      <c r="T55" s="1438" t="s">
        <v>410</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77" customFormat="1" customHeight="1" ht="1.05">
      <c r="A56" s="1456" t="s">
        <v>153</v>
      </c>
      <c r="B56" s="1456"/>
      <c r="C56" s="1456"/>
      <c r="D56" s="1456"/>
      <c r="E56" s="2371"/>
      <c r="F56" s="1456"/>
      <c r="G56" s="1456"/>
      <c r="H56" s="1456"/>
      <c r="I56" s="1456"/>
      <c r="J56" s="1456"/>
      <c r="K56" s="1456"/>
      <c r="L56" s="1459"/>
      <c r="M56" s="1434"/>
      <c r="N56" s="1434"/>
      <c r="O56" s="631"/>
      <c r="P56" s="493"/>
      <c r="Q56" s="1457"/>
      <c r="R56" s="493"/>
      <c r="S56" s="1435"/>
      <c r="T56" s="1438" t="s">
        <v>411</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7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57574-788F-E598-FB9B-5034D0E326F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76" width="10.57421875" hidden="1"/>
    <col min="2" max="2" style="5676" width="11.00390625" hidden="1" customWidth="1"/>
    <col min="3" max="3" style="5676" width="10.57421875" hidden="1"/>
    <col min="4" max="4" style="5676" width="11.8515625" hidden="1" customWidth="1"/>
    <col min="5" max="5" style="5676" width="10.00390625" hidden="1" customWidth="1"/>
    <col min="6" max="6" style="5676" width="8.7109375" hidden="1" customWidth="1"/>
    <col min="7" max="7" style="5676" width="7.57421875" hidden="1" customWidth="1"/>
    <col min="8" max="8" style="5676" width="11.421875" hidden="1" customWidth="1"/>
    <col min="9" max="9" style="5676" width="12.00390625" hidden="1" customWidth="1"/>
    <col min="10" max="10" style="5676" width="9.8515625" hidden="1" customWidth="1"/>
    <col min="11" max="11" style="5676" width="11.421875" hidden="1" customWidth="1"/>
    <col min="12" max="12" style="6437" width="19.140625" hidden="1" customWidth="1"/>
    <col min="13" max="14" style="6438" width="12.28125" hidden="1" customWidth="1"/>
    <col min="15" max="15" style="6438" width="23.421875" hidden="1" customWidth="1"/>
    <col min="16" max="16" style="6439" width="3.00390625" customWidth="1"/>
    <col min="17" max="18" style="6440" width="3.00390625" customWidth="1"/>
    <col min="19" max="19" style="6441" width="12.00390625" customWidth="1"/>
    <col min="20" max="20" style="5599" width="31.00390625" customWidth="1"/>
    <col min="21" max="21" style="5599" width="0.140625" customWidth="1"/>
    <col min="22" max="22" style="5599" width="24.7109375" hidden="1" customWidth="1"/>
    <col min="23" max="23" style="5599" width="0.140625" hidden="1" customWidth="1"/>
    <col min="24" max="25" style="5599" width="24.7109375" hidden="1" customWidth="1"/>
    <col min="26" max="26" style="5599" width="11.7109375" hidden="1" customWidth="1"/>
    <col min="27" max="27" style="5599" width="3.7109375" hidden="1" customWidth="1"/>
    <col min="28" max="28" style="5599" width="11.7109375" hidden="1" customWidth="1"/>
    <col min="29" max="29" style="5599" width="8.57421875" hidden="1" customWidth="1"/>
    <col min="30" max="30" style="5599" width="24.7109375" customWidth="1"/>
    <col min="31" max="31" style="5599" width="0.140625" customWidth="1"/>
    <col min="32" max="33" style="5599" width="24.00390625" customWidth="1"/>
    <col min="34" max="34" style="5599" width="11.00390625" customWidth="1"/>
    <col min="35" max="35" style="5599" width="3.7109375" customWidth="1"/>
    <col min="36" max="36" style="5599" width="11.00390625" customWidth="1"/>
    <col min="37" max="37" style="5599" width="8.57421875" hidden="1" customWidth="1"/>
    <col min="38" max="38" style="5599" width="4.00390625" customWidth="1"/>
    <col min="39" max="39" style="5599" width="115.00390625" customWidth="1"/>
    <col min="40" max="44" style="5677" width="10.00390625" customWidth="1"/>
    <col min="45" max="45" style="5599"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120</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398</v>
      </c>
      <c r="M6" s="650"/>
      <c r="P6" s="2370">
        <v>1</v>
      </c>
      <c r="Q6" s="1444"/>
      <c r="R6" s="469"/>
      <c r="S6" s="1449">
        <f>$I6</f>
      </c>
      <c r="T6" s="398" t="s">
        <v>399</v>
      </c>
      <c r="U6" s="413"/>
      <c r="V6" s="2358"/>
      <c r="W6" s="2359"/>
      <c r="X6" s="2359"/>
      <c r="Y6" s="2359"/>
      <c r="Z6" s="2359"/>
      <c r="AA6" s="2359"/>
      <c r="AB6" s="2359"/>
      <c r="AC6" s="2360"/>
      <c r="AD6" s="2358"/>
      <c r="AE6" s="2359"/>
      <c r="AF6" s="2359"/>
      <c r="AG6" s="2359"/>
      <c r="AH6" s="2359"/>
      <c r="AI6" s="2359"/>
      <c r="AJ6" s="2359"/>
      <c r="AK6" s="2359"/>
      <c r="AL6" s="2360"/>
      <c r="AM6" s="1371" t="s">
        <v>400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401</v>
      </c>
      <c r="M7" s="650"/>
      <c r="N7" s="1479"/>
      <c r="P7" s="2370"/>
      <c r="Q7" s="2370">
        <v>1</v>
      </c>
      <c r="R7" s="470"/>
      <c r="S7" s="1449">
        <f>$J7</f>
      </c>
      <c r="T7" s="399" t="s">
        <v>402</v>
      </c>
      <c r="U7" s="413"/>
      <c r="V7" s="2358"/>
      <c r="W7" s="2359"/>
      <c r="X7" s="2359"/>
      <c r="Y7" s="2359"/>
      <c r="Z7" s="2359"/>
      <c r="AA7" s="2359"/>
      <c r="AB7" s="2359"/>
      <c r="AC7" s="2360"/>
      <c r="AD7" s="2358"/>
      <c r="AE7" s="2359"/>
      <c r="AF7" s="2359"/>
      <c r="AG7" s="2359"/>
      <c r="AH7" s="2359"/>
      <c r="AI7" s="2359"/>
      <c r="AJ7" s="2359"/>
      <c r="AK7" s="2359"/>
      <c r="AL7" s="2360"/>
      <c r="AM7" s="1371" t="s">
        <v>403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404</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407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408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67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409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7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410</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7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411</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76" customFormat="1" customHeight="1" ht="22.5" hidden="1">
      <c r="L20" s="1442"/>
      <c r="M20" s="1475"/>
      <c r="N20" s="1475"/>
      <c r="O20" s="1480" t="s">
        <v>412</v>
      </c>
      <c r="P20" s="1475"/>
      <c r="Q20" s="1484"/>
      <c r="R20" s="1484"/>
      <c r="S20" s="842"/>
      <c r="Z20" s="1480"/>
      <c r="AB20" s="1480"/>
      <c r="AC20" s="1479"/>
      <c r="AH20" s="1480"/>
      <c r="AJ20" s="1480"/>
      <c r="AK20" s="1479"/>
      <c r="AN20" s="624"/>
      <c r="AO20" s="624"/>
      <c r="AP20" s="624"/>
      <c r="AQ20" s="624"/>
      <c r="AR20" s="624"/>
      <c r="AS20" s="1273">
        <v>0</v>
      </c>
    </row>
    <row s="5676" customFormat="1" customHeight="1" ht="14.25" hidden="1">
      <c r="L21" s="1442"/>
      <c r="M21" s="1475"/>
      <c r="N21" s="1475"/>
      <c r="O21" s="1475"/>
      <c r="P21" s="1475"/>
      <c r="Q21" s="1484"/>
      <c r="R21" s="1484"/>
      <c r="S21" s="842"/>
      <c r="AC21" s="1479"/>
      <c r="AK21" s="1479"/>
      <c r="AN21" s="624"/>
      <c r="AO21" s="624"/>
      <c r="AP21" s="624"/>
      <c r="AQ21" s="624"/>
      <c r="AR21" s="624"/>
      <c r="AS21" s="1273">
        <v>0</v>
      </c>
    </row>
    <row s="5676" customFormat="1" customHeight="1" ht="14.25" hidden="1">
      <c r="L22" s="1442"/>
      <c r="M22" s="1475"/>
      <c r="N22" s="1475"/>
      <c r="O22" s="1477" t="s">
        <v>413</v>
      </c>
      <c r="P22" s="1475"/>
      <c r="Q22" s="1484"/>
      <c r="R22" s="1484"/>
      <c r="S22" s="842"/>
      <c r="T22" s="1273" t="s">
        <v>414</v>
      </c>
      <c r="AA22" s="299" t="s">
        <v>415</v>
      </c>
      <c r="AC22" s="299" t="s">
        <v>416</v>
      </c>
      <c r="AD22" s="1273" t="s">
        <v>414</v>
      </c>
      <c r="AI22" s="299" t="s">
        <v>417</v>
      </c>
      <c r="AK22" s="299" t="s">
        <v>416</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"Ростовские тепловые сети"</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03"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03" customFormat="1" customHeight="1" ht="18.75" hidden="1">
      <c r="A30" s="1481"/>
      <c r="B30" s="1481"/>
      <c r="C30" s="1481"/>
      <c r="D30" s="1481"/>
      <c r="E30" s="1481"/>
      <c r="F30" s="1481"/>
      <c r="G30" s="1481"/>
      <c r="H30" s="1481"/>
      <c r="I30" s="1481"/>
      <c r="J30" s="1481"/>
      <c r="K30" s="1481"/>
      <c r="L30" s="1482"/>
      <c r="M30" s="1481"/>
      <c r="N30" s="1481"/>
      <c r="O30" s="1481"/>
      <c r="S30" s="2363" t="s">
        <v>418</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803" customFormat="1" customHeight="1" ht="18.75" hidden="1">
      <c r="A31" s="1481"/>
      <c r="B31" s="1481"/>
      <c r="C31" s="1481"/>
      <c r="D31" s="1481"/>
      <c r="E31" s="1481"/>
      <c r="F31" s="1481"/>
      <c r="G31" s="1481"/>
      <c r="H31" s="1481"/>
      <c r="I31" s="1481"/>
      <c r="J31" s="1481"/>
      <c r="K31" s="1481"/>
      <c r="L31" s="1482"/>
      <c r="M31" s="1481"/>
      <c r="N31" s="1481"/>
      <c r="O31" s="1481"/>
      <c r="S31" s="2363" t="s">
        <v>419</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803"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03" customFormat="1" customHeight="1" ht="18.75" hidden="1">
      <c r="A34" s="1481"/>
      <c r="B34" s="1481"/>
      <c r="C34" s="1481"/>
      <c r="D34" s="1481"/>
      <c r="E34" s="1481"/>
      <c r="F34" s="1481"/>
      <c r="G34" s="1481"/>
      <c r="H34" s="1481"/>
      <c r="I34" s="1481"/>
      <c r="J34" s="1481"/>
      <c r="K34" s="1481"/>
      <c r="L34" s="1482"/>
      <c r="M34" s="1481"/>
      <c r="N34" s="1481"/>
      <c r="O34" s="1481"/>
      <c r="S34" s="2363" t="s">
        <v>420</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803" customFormat="1" customHeight="1" ht="18.75" hidden="1">
      <c r="A35" s="1481"/>
      <c r="B35" s="1481"/>
      <c r="C35" s="1481"/>
      <c r="D35" s="1481"/>
      <c r="E35" s="1481"/>
      <c r="F35" s="1481"/>
      <c r="G35" s="1481"/>
      <c r="H35" s="1481"/>
      <c r="I35" s="1481"/>
      <c r="J35" s="1481"/>
      <c r="K35" s="1481"/>
      <c r="L35" s="1482"/>
      <c r="M35" s="1481"/>
      <c r="N35" s="1481"/>
      <c r="O35" s="1481"/>
      <c r="S35" s="2363" t="s">
        <v>421</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80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422</v>
      </c>
      <c r="AD36" s="439"/>
      <c r="AE36" s="439"/>
      <c r="AF36" s="439"/>
      <c r="AG36" s="439"/>
      <c r="AH36" s="439"/>
      <c r="AI36" s="439"/>
      <c r="AJ36" s="439"/>
      <c r="AK36" s="391" t="s">
        <v>422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296</v>
      </c>
      <c r="AS38" s="1268">
        <v>14</v>
      </c>
    </row>
    <row customHeight="1" ht="14.699999999999998">
      <c r="Q39" s="489"/>
      <c r="R39" s="489"/>
      <c r="S39" s="2386" t="s">
        <v>88</v>
      </c>
      <c r="T39" s="2322" t="s">
        <v>423</v>
      </c>
      <c r="U39" s="414"/>
      <c r="V39" s="2387" t="s">
        <v>424</v>
      </c>
      <c r="W39" s="2388"/>
      <c r="X39" s="2388"/>
      <c r="Y39" s="2388"/>
      <c r="Z39" s="2388"/>
      <c r="AA39" s="2388"/>
      <c r="AB39" s="2389"/>
      <c r="AC39" s="2390" t="s">
        <v>425</v>
      </c>
      <c r="AD39" s="2387" t="s">
        <v>424</v>
      </c>
      <c r="AE39" s="2388"/>
      <c r="AF39" s="2388"/>
      <c r="AG39" s="2388"/>
      <c r="AH39" s="2388"/>
      <c r="AI39" s="2388"/>
      <c r="AJ39" s="2389"/>
      <c r="AK39" s="2390" t="s">
        <v>426</v>
      </c>
      <c r="AL39" s="2393" t="s">
        <v>427</v>
      </c>
      <c r="AM39" s="2240"/>
      <c r="AS39" s="1268">
        <v>14</v>
      </c>
    </row>
    <row customHeight="1" ht="35.699999999999996">
      <c r="Q40" s="489"/>
      <c r="R40" s="489"/>
      <c r="S40" s="2386"/>
      <c r="T40" s="2322"/>
      <c r="U40" s="1144"/>
      <c r="V40" s="2373" t="s">
        <v>428</v>
      </c>
      <c r="W40" s="2396" t="s">
        <v>429</v>
      </c>
      <c r="X40" s="2375" t="s">
        <v>430</v>
      </c>
      <c r="Y40" s="2376"/>
      <c r="Z40" s="2375" t="s">
        <v>444</v>
      </c>
      <c r="AA40" s="2382"/>
      <c r="AB40" s="2376"/>
      <c r="AC40" s="2391"/>
      <c r="AD40" s="2373" t="s">
        <v>428</v>
      </c>
      <c r="AE40" s="2396" t="s">
        <v>429</v>
      </c>
      <c r="AF40" s="2375" t="s">
        <v>430</v>
      </c>
      <c r="AG40" s="2376"/>
      <c r="AH40" s="2375" t="s">
        <v>431</v>
      </c>
      <c r="AI40" s="2382"/>
      <c r="AJ40" s="2376"/>
      <c r="AK40" s="2391"/>
      <c r="AL40" s="2394"/>
      <c r="AM40" s="2240"/>
      <c r="AS40" s="1268">
        <v>34</v>
      </c>
    </row>
    <row customHeight="1" ht="35.699999999999996">
      <c r="A41" s="1483"/>
      <c r="B41" s="1483" t="s">
        <v>132</v>
      </c>
      <c r="C41" s="1483" t="s">
        <v>133</v>
      </c>
      <c r="D41" s="1483" t="s">
        <v>134</v>
      </c>
      <c r="E41" s="1477" t="s">
        <v>432</v>
      </c>
      <c r="F41" s="1477" t="s">
        <v>433</v>
      </c>
      <c r="G41" s="1477" t="s">
        <v>434</v>
      </c>
      <c r="H41" s="1477" t="s">
        <v>435</v>
      </c>
      <c r="I41" s="1477" t="s">
        <v>436</v>
      </c>
      <c r="J41" s="1477" t="s">
        <v>437</v>
      </c>
      <c r="K41" s="1477" t="s">
        <v>438</v>
      </c>
      <c r="L41" s="1477" t="s">
        <v>413</v>
      </c>
      <c r="Q41" s="489"/>
      <c r="R41" s="489"/>
      <c r="S41" s="2386"/>
      <c r="T41" s="2322"/>
      <c r="U41" s="415"/>
      <c r="V41" s="2374"/>
      <c r="W41" s="2397"/>
      <c r="X41" s="1335" t="s">
        <v>439</v>
      </c>
      <c r="Y41" s="1335" t="s">
        <v>440</v>
      </c>
      <c r="Z41" s="1451" t="s">
        <v>441</v>
      </c>
      <c r="AA41" s="2383" t="s">
        <v>442</v>
      </c>
      <c r="AB41" s="2384"/>
      <c r="AC41" s="2392"/>
      <c r="AD41" s="2374"/>
      <c r="AE41" s="2397"/>
      <c r="AF41" s="1335" t="s">
        <v>439</v>
      </c>
      <c r="AG41" s="1335" t="s">
        <v>440</v>
      </c>
      <c r="AH41" s="1451" t="s">
        <v>441</v>
      </c>
      <c r="AI41" s="2383" t="s">
        <v>442</v>
      </c>
      <c r="AJ41" s="2384"/>
      <c r="AK41" s="2392"/>
      <c r="AL41" s="2395"/>
      <c r="AM41" s="2240"/>
      <c r="AS41" s="1268">
        <v>34</v>
      </c>
    </row>
    <row s="619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106</v>
      </c>
      <c r="T42" s="1368" t="s">
        <v>107</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158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120</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158</v>
      </c>
      <c r="B44" s="1476" t="s">
        <v>159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393</v>
      </c>
      <c r="AO44" s="613"/>
      <c r="AP44" s="613" t="str">
        <f>IF(T44="","",T44)</f>
        <v>Территория действия тарифа</v>
      </c>
      <c r="AQ44" s="613"/>
      <c r="AR44" s="613"/>
      <c r="AS44" s="1268">
        <v>21</v>
      </c>
    </row>
    <row customHeight="1" ht="24">
      <c r="A45" s="1476" t="s">
        <v>158</v>
      </c>
      <c r="B45" s="1476" t="s">
        <v>159</v>
      </c>
      <c r="C45" s="1476" t="s">
        <v>160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395</v>
      </c>
      <c r="AO45" s="613"/>
      <c r="AP45" s="613" t="str">
        <f>IF(T45="","",T45)</f>
        <v>Наименование системы теплоснабжения </v>
      </c>
      <c r="AQ45" s="613"/>
      <c r="AR45" s="613"/>
      <c r="AS45" s="1268">
        <v>23</v>
      </c>
    </row>
    <row customHeight="1" ht="22.049999999999997">
      <c r="A46" s="1476" t="s">
        <v>158</v>
      </c>
      <c r="B46" s="1476" t="s">
        <v>159</v>
      </c>
      <c r="C46" s="1476" t="s">
        <v>160</v>
      </c>
      <c r="D46" s="1476" t="s">
        <v>161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397</v>
      </c>
      <c r="AO46" s="613"/>
      <c r="AP46" s="613" t="str">
        <f>IF(T46="","",T46)</f>
        <v>Источник тепловой энергии  </v>
      </c>
      <c r="AQ46" s="613"/>
      <c r="AR46" s="613"/>
      <c r="AS46" s="1268">
        <v>21</v>
      </c>
    </row>
    <row customHeight="1" ht="49.5">
      <c r="A47" s="1476" t="s">
        <v>158</v>
      </c>
      <c r="B47" s="1476" t="s">
        <v>159</v>
      </c>
      <c r="C47" s="1476" t="s">
        <v>160</v>
      </c>
      <c r="D47" s="1476" t="s">
        <v>161</v>
      </c>
      <c r="E47" s="2372"/>
      <c r="F47" s="2372"/>
      <c r="G47" s="2372"/>
      <c r="H47" s="2372"/>
      <c r="I47" s="2369" t="str">
        <f>S46&amp;".1"</f>
        <v>....1</v>
      </c>
      <c r="J47" s="1476"/>
      <c r="K47" s="1476"/>
      <c r="L47" s="1477" t="s">
        <v>398</v>
      </c>
      <c r="P47" s="2370">
        <v>1</v>
      </c>
      <c r="Q47" s="1444"/>
      <c r="R47" s="469"/>
      <c r="S47" s="1449" t="str">
        <f>$I47</f>
        <v>....1</v>
      </c>
      <c r="T47" s="398" t="s">
        <v>399</v>
      </c>
      <c r="U47" s="413"/>
      <c r="V47" s="2358"/>
      <c r="W47" s="2359"/>
      <c r="X47" s="2359"/>
      <c r="Y47" s="2359"/>
      <c r="Z47" s="2359"/>
      <c r="AA47" s="2359"/>
      <c r="AB47" s="2359"/>
      <c r="AC47" s="2360"/>
      <c r="AD47" s="2358"/>
      <c r="AE47" s="2359"/>
      <c r="AF47" s="2359"/>
      <c r="AG47" s="2359"/>
      <c r="AH47" s="2359"/>
      <c r="AI47" s="2359"/>
      <c r="AJ47" s="2359"/>
      <c r="AK47" s="2359"/>
      <c r="AL47" s="2360"/>
      <c r="AM47" s="1371" t="s">
        <v>400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158</v>
      </c>
      <c r="B48" s="1476" t="s">
        <v>159</v>
      </c>
      <c r="C48" s="1476" t="s">
        <v>160</v>
      </c>
      <c r="D48" s="1476" t="s">
        <v>161</v>
      </c>
      <c r="E48" s="2372"/>
      <c r="F48" s="2372"/>
      <c r="G48" s="2372"/>
      <c r="H48" s="2372"/>
      <c r="I48" s="2399"/>
      <c r="J48" s="2369" t="str">
        <f>I47&amp;".1"</f>
        <v>....1.1</v>
      </c>
      <c r="K48" s="1476"/>
      <c r="L48" s="1477" t="s">
        <v>401</v>
      </c>
      <c r="P48" s="2370"/>
      <c r="Q48" s="2370">
        <v>1</v>
      </c>
      <c r="R48" s="470"/>
      <c r="S48" s="1449" t="str">
        <f>$J48</f>
        <v>....1.1</v>
      </c>
      <c r="T48" s="399" t="s">
        <v>402</v>
      </c>
      <c r="U48" s="413"/>
      <c r="V48" s="2358"/>
      <c r="W48" s="2359"/>
      <c r="X48" s="2359"/>
      <c r="Y48" s="2359"/>
      <c r="Z48" s="2359"/>
      <c r="AA48" s="2359"/>
      <c r="AB48" s="2359"/>
      <c r="AC48" s="2360"/>
      <c r="AD48" s="2358"/>
      <c r="AE48" s="2359"/>
      <c r="AF48" s="2359"/>
      <c r="AG48" s="2359"/>
      <c r="AH48" s="2359"/>
      <c r="AI48" s="2359"/>
      <c r="AJ48" s="2359"/>
      <c r="AK48" s="2359"/>
      <c r="AL48" s="2360"/>
      <c r="AM48" s="1371" t="s">
        <v>403</v>
      </c>
      <c r="AO48" s="613"/>
      <c r="AP48" s="613" t="str">
        <f>IF(T48="","",T48)</f>
        <v>Группа потребителей</v>
      </c>
      <c r="AQ48" s="613"/>
      <c r="AR48" s="613"/>
      <c r="AS48" s="1268">
        <v>21</v>
      </c>
    </row>
    <row customHeight="1" ht="22.049999999999997">
      <c r="A49" s="1476" t="s">
        <v>158</v>
      </c>
      <c r="B49" s="1476" t="s">
        <v>159</v>
      </c>
      <c r="C49" s="1476" t="s">
        <v>160</v>
      </c>
      <c r="D49" s="1476" t="s">
        <v>161</v>
      </c>
      <c r="E49" s="2372"/>
      <c r="F49" s="2372"/>
      <c r="G49" s="2372"/>
      <c r="H49" s="2372"/>
      <c r="I49" s="2399"/>
      <c r="J49" s="2399"/>
      <c r="K49" s="2369" t="str">
        <f>J48&amp;".1"</f>
        <v>....1.1.1</v>
      </c>
      <c r="L49" s="1477" t="s">
        <v>404</v>
      </c>
      <c r="P49" s="2370"/>
      <c r="Q49" s="2370"/>
      <c r="R49" s="470">
        <v>1</v>
      </c>
      <c r="S49" s="1449"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405</v>
      </c>
      <c r="AN49" s="624">
        <f>STRCHECKDATE(V50:AL50)</f>
      </c>
      <c r="AO49" s="613"/>
      <c r="AP49" s="613" t="str">
        <f>IF(T49="","",T49)</f>
        <v/>
      </c>
      <c r="AQ49" s="613"/>
      <c r="AR49" s="613"/>
      <c r="AS49" s="1268">
        <v>21</v>
      </c>
    </row>
    <row customHeight="1" ht="1.05">
      <c r="A50" s="1476" t="s">
        <v>158</v>
      </c>
      <c r="B50" s="1476" t="s">
        <v>159</v>
      </c>
      <c r="C50" s="1476" t="s">
        <v>160</v>
      </c>
      <c r="D50" s="1476" t="s">
        <v>161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158</v>
      </c>
      <c r="B51" s="1476" t="s">
        <v>159</v>
      </c>
      <c r="C51" s="1476" t="s">
        <v>160</v>
      </c>
      <c r="D51" s="1476" t="s">
        <v>161</v>
      </c>
      <c r="E51" s="2372"/>
      <c r="F51" s="2372"/>
      <c r="G51" s="2372"/>
      <c r="H51" s="2372"/>
      <c r="I51" s="2399"/>
      <c r="J51" s="2369"/>
      <c r="K51" s="1476"/>
      <c r="L51" s="1477"/>
      <c r="P51" s="2370"/>
      <c r="Q51" s="2370"/>
      <c r="R51" s="469"/>
      <c r="S51" s="1391"/>
      <c r="T51" s="401" t="s">
        <v>406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158</v>
      </c>
      <c r="B52" s="1476" t="s">
        <v>159</v>
      </c>
      <c r="C52" s="1476" t="s">
        <v>160</v>
      </c>
      <c r="D52" s="1476" t="s">
        <v>161</v>
      </c>
      <c r="E52" s="2372"/>
      <c r="F52" s="2372"/>
      <c r="G52" s="2372"/>
      <c r="H52" s="2372"/>
      <c r="I52" s="2369"/>
      <c r="J52" s="1476"/>
      <c r="K52" s="1476"/>
      <c r="L52" s="1477"/>
      <c r="P52" s="2370"/>
      <c r="Q52" s="1444"/>
      <c r="R52" s="469"/>
      <c r="S52" s="1391"/>
      <c r="T52" s="400" t="s">
        <v>407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158</v>
      </c>
      <c r="B53" s="1476" t="s">
        <v>159</v>
      </c>
      <c r="C53" s="1476" t="s">
        <v>160</v>
      </c>
      <c r="D53" s="1476" t="s">
        <v>161</v>
      </c>
      <c r="E53" s="2372"/>
      <c r="F53" s="2372"/>
      <c r="G53" s="2372"/>
      <c r="H53" s="2371"/>
      <c r="I53" s="1476"/>
      <c r="J53" s="1476"/>
      <c r="K53" s="1476"/>
      <c r="L53" s="1477"/>
      <c r="M53" s="1478"/>
      <c r="N53" s="1478"/>
      <c r="O53" s="650"/>
      <c r="P53" s="473"/>
      <c r="Q53" s="488"/>
      <c r="R53" s="468"/>
      <c r="S53" s="1391"/>
      <c r="T53" s="478" t="s">
        <v>408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677" customFormat="1" customHeight="1" ht="1.05">
      <c r="A54" s="1456" t="s">
        <v>158</v>
      </c>
      <c r="B54" s="1456" t="s">
        <v>159</v>
      </c>
      <c r="C54" s="1456" t="s">
        <v>160</v>
      </c>
      <c r="D54" s="1427"/>
      <c r="E54" s="2372"/>
      <c r="F54" s="2372"/>
      <c r="G54" s="2371"/>
      <c r="H54" s="1427"/>
      <c r="I54" s="1427"/>
      <c r="J54" s="1427"/>
      <c r="K54" s="1427"/>
      <c r="L54" s="1452"/>
      <c r="M54" s="1428"/>
      <c r="N54" s="1428"/>
      <c r="P54" s="1429"/>
      <c r="Q54" s="1430"/>
      <c r="R54" s="1429"/>
      <c r="S54" s="1435"/>
      <c r="T54" s="1438" t="s">
        <v>409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77" customFormat="1" customHeight="1" ht="1.05">
      <c r="A55" s="1456" t="s">
        <v>158</v>
      </c>
      <c r="B55" s="1456" t="s">
        <v>159</v>
      </c>
      <c r="C55" s="1427"/>
      <c r="D55" s="1427"/>
      <c r="E55" s="2372"/>
      <c r="F55" s="2371"/>
      <c r="G55" s="1427"/>
      <c r="H55" s="1427"/>
      <c r="I55" s="1427"/>
      <c r="J55" s="1427"/>
      <c r="K55" s="1427"/>
      <c r="L55" s="1452"/>
      <c r="M55" s="1434"/>
      <c r="N55" s="1434"/>
      <c r="P55" s="1429"/>
      <c r="Q55" s="1430"/>
      <c r="R55" s="1429"/>
      <c r="S55" s="1435"/>
      <c r="T55" s="1438" t="s">
        <v>410</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77" customFormat="1" customHeight="1" ht="1.05">
      <c r="A56" s="1456" t="s">
        <v>158</v>
      </c>
      <c r="B56" s="1456"/>
      <c r="C56" s="1456"/>
      <c r="D56" s="1456"/>
      <c r="E56" s="2371"/>
      <c r="F56" s="1456"/>
      <c r="G56" s="1456"/>
      <c r="H56" s="1456"/>
      <c r="I56" s="1456"/>
      <c r="J56" s="1456"/>
      <c r="K56" s="1456"/>
      <c r="L56" s="1459"/>
      <c r="M56" s="1434"/>
      <c r="N56" s="1434"/>
      <c r="O56" s="631"/>
      <c r="P56" s="493"/>
      <c r="Q56" s="1457"/>
      <c r="R56" s="493"/>
      <c r="S56" s="1435"/>
      <c r="T56" s="1438" t="s">
        <v>411</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7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945C7-3D56-D6B9-7166-33652680763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99" width="10.57421875" hidden="1"/>
    <col min="2" max="2" style="5599" width="11.00390625" hidden="1" customWidth="1"/>
    <col min="3" max="3" style="5599" width="10.57421875" hidden="1"/>
    <col min="4" max="4" style="5599" width="11.8515625" hidden="1" customWidth="1"/>
    <col min="5" max="5" style="5599" width="10.00390625" hidden="1" customWidth="1"/>
    <col min="6" max="6" style="5599" width="8.7109375" hidden="1" customWidth="1"/>
    <col min="7" max="7" style="5599" width="7.57421875" hidden="1" customWidth="1"/>
    <col min="8" max="8" style="5599" width="11.421875" hidden="1" customWidth="1"/>
    <col min="9" max="9" style="5599" width="12.00390625" hidden="1" customWidth="1"/>
    <col min="10" max="10" style="5599" width="9.8515625" hidden="1" customWidth="1"/>
    <col min="11" max="11" style="5599" width="11.421875" hidden="1" customWidth="1"/>
    <col min="12" max="12" style="5674" width="19.140625" hidden="1" customWidth="1"/>
    <col min="13" max="14" style="6439" width="12.28125" hidden="1" customWidth="1"/>
    <col min="15" max="15" style="6439" width="23.421875" hidden="1" customWidth="1"/>
    <col min="16" max="16" style="6439" width="3.00390625" customWidth="1"/>
    <col min="17" max="18" style="6440" width="3.00390625" customWidth="1"/>
    <col min="19" max="19" style="6441" width="12.00390625" customWidth="1"/>
    <col min="20" max="20" style="5599" width="31.00390625" customWidth="1"/>
    <col min="21" max="21" style="5599" width="0.140625" customWidth="1"/>
    <col min="22" max="22" style="5599" width="24.7109375" hidden="1" customWidth="1"/>
    <col min="23" max="23" style="5599" width="0.140625" hidden="1" customWidth="1"/>
    <col min="24" max="25" style="5599" width="24.7109375" hidden="1" customWidth="1"/>
    <col min="26" max="26" style="5599" width="11.7109375" hidden="1" customWidth="1"/>
    <col min="27" max="27" style="5599" width="3.7109375" hidden="1" customWidth="1"/>
    <col min="28" max="28" style="5599" width="11.7109375" hidden="1" customWidth="1"/>
    <col min="29" max="29" style="5599" width="8.57421875" hidden="1" customWidth="1"/>
    <col min="30" max="30" style="5599" width="24.7109375" customWidth="1"/>
    <col min="31" max="31" style="5599" width="0.140625" customWidth="1"/>
    <col min="32" max="33" style="5599" width="24.00390625" customWidth="1"/>
    <col min="34" max="34" style="5599" width="11.00390625" customWidth="1"/>
    <col min="35" max="35" style="5599" width="3.7109375" customWidth="1"/>
    <col min="36" max="36" style="5599" width="11.00390625" customWidth="1"/>
    <col min="37" max="37" style="5599" width="8.57421875" hidden="1" customWidth="1"/>
    <col min="38" max="38" style="5599" width="4.00390625" customWidth="1"/>
    <col min="39" max="39" style="5599" width="115.00390625" customWidth="1"/>
    <col min="40" max="44" style="5677" width="10.00390625" customWidth="1"/>
    <col min="45" max="45" style="5599"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120</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391</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393</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395</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397</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398</v>
      </c>
      <c r="M6" s="1748"/>
      <c r="P6" s="2370">
        <v>1</v>
      </c>
      <c r="Q6" s="2067"/>
      <c r="R6" s="469"/>
      <c r="S6" s="2071">
        <f>$I6</f>
      </c>
      <c r="T6" s="398" t="s">
        <v>399</v>
      </c>
      <c r="U6" s="413"/>
      <c r="V6" s="2358"/>
      <c r="W6" s="2359"/>
      <c r="X6" s="2359"/>
      <c r="Y6" s="2359"/>
      <c r="Z6" s="2359"/>
      <c r="AA6" s="2359"/>
      <c r="AB6" s="2359"/>
      <c r="AC6" s="2360"/>
      <c r="AD6" s="2358"/>
      <c r="AE6" s="2359"/>
      <c r="AF6" s="2359"/>
      <c r="AG6" s="2359"/>
      <c r="AH6" s="2359"/>
      <c r="AI6" s="2359"/>
      <c r="AJ6" s="2359"/>
      <c r="AK6" s="2359"/>
      <c r="AL6" s="2360"/>
      <c r="AM6" s="1371" t="s">
        <v>400</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401</v>
      </c>
      <c r="M7" s="1748"/>
      <c r="N7" s="1744"/>
      <c r="P7" s="2370"/>
      <c r="Q7" s="2370">
        <v>1</v>
      </c>
      <c r="R7" s="470"/>
      <c r="S7" s="2071">
        <f>$J7</f>
      </c>
      <c r="T7" s="399" t="s">
        <v>402</v>
      </c>
      <c r="U7" s="413"/>
      <c r="V7" s="2358"/>
      <c r="W7" s="2359"/>
      <c r="X7" s="2359"/>
      <c r="Y7" s="2359"/>
      <c r="Z7" s="2359"/>
      <c r="AA7" s="2359"/>
      <c r="AB7" s="2359"/>
      <c r="AC7" s="2360"/>
      <c r="AD7" s="2358"/>
      <c r="AE7" s="2359"/>
      <c r="AF7" s="2359"/>
      <c r="AG7" s="2359"/>
      <c r="AH7" s="2359"/>
      <c r="AI7" s="2359"/>
      <c r="AJ7" s="2359"/>
      <c r="AK7" s="2359"/>
      <c r="AL7" s="2360"/>
      <c r="AM7" s="1371" t="s">
        <v>403</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404</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405</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406</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407</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408</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677"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409</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677"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410</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677"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411</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676" customFormat="1" customHeight="1" ht="14.25" hidden="1">
      <c r="A20" s="1744"/>
      <c r="B20" s="1744"/>
      <c r="C20" s="1744"/>
      <c r="D20" s="1744"/>
      <c r="E20" s="1744"/>
      <c r="F20" s="1744"/>
      <c r="G20" s="1744"/>
      <c r="H20" s="1744"/>
      <c r="I20" s="1744"/>
      <c r="J20" s="1744"/>
      <c r="K20" s="1744"/>
      <c r="L20" s="2052"/>
      <c r="M20" s="2078"/>
      <c r="N20" s="2078"/>
      <c r="O20" s="1458" t="s">
        <v>412</v>
      </c>
      <c r="P20" s="1475"/>
      <c r="Q20" s="1484"/>
      <c r="R20" s="1484"/>
      <c r="S20" s="842"/>
      <c r="Z20" s="1480"/>
      <c r="AB20" s="1480"/>
      <c r="AH20" s="1480"/>
      <c r="AJ20" s="1480"/>
      <c r="AN20" s="1749"/>
      <c r="AO20" s="1749"/>
      <c r="AP20" s="1749"/>
      <c r="AQ20" s="1749"/>
      <c r="AR20" s="1749"/>
      <c r="AS20" s="1479">
        <v>0</v>
      </c>
    </row>
    <row s="5676"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676" customFormat="1" customHeight="1" ht="14.25" hidden="1">
      <c r="A22" s="1744"/>
      <c r="B22" s="1744"/>
      <c r="C22" s="1744"/>
      <c r="D22" s="1744"/>
      <c r="E22" s="1744"/>
      <c r="F22" s="1744"/>
      <c r="G22" s="1744"/>
      <c r="H22" s="1744"/>
      <c r="I22" s="1744"/>
      <c r="J22" s="1744"/>
      <c r="K22" s="1744"/>
      <c r="L22" s="2052"/>
      <c r="M22" s="2078"/>
      <c r="N22" s="2078"/>
      <c r="O22" s="1423" t="s">
        <v>413</v>
      </c>
      <c r="P22" s="1475"/>
      <c r="Q22" s="1484"/>
      <c r="R22" s="1484"/>
      <c r="S22" s="842"/>
      <c r="T22" s="1479" t="s">
        <v>414</v>
      </c>
      <c r="AA22" s="708" t="s">
        <v>415</v>
      </c>
      <c r="AC22" s="708" t="s">
        <v>416</v>
      </c>
      <c r="AD22" s="1479" t="s">
        <v>414</v>
      </c>
      <c r="AI22" s="708" t="s">
        <v>417</v>
      </c>
      <c r="AK22" s="708" t="s">
        <v>416</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"Ростовские тепловые сети"</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803" customFormat="1" customHeight="1" ht="25.5" hidden="1">
      <c r="A29" s="1361"/>
      <c r="B29" s="1361"/>
      <c r="C29" s="1361"/>
      <c r="D29" s="1361"/>
      <c r="E29" s="1361"/>
      <c r="F29" s="1361"/>
      <c r="G29" s="1361"/>
      <c r="H29" s="1361"/>
      <c r="I29" s="1361"/>
      <c r="J29" s="1361"/>
      <c r="K29" s="1361"/>
      <c r="L29" s="1493"/>
      <c r="M29" s="1361"/>
      <c r="N29" s="1361"/>
      <c r="O29" s="1361"/>
      <c r="S29" s="2363" t="s">
        <v>41</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803" customFormat="1" customHeight="1" ht="18.75" hidden="1">
      <c r="A30" s="1361"/>
      <c r="B30" s="1361"/>
      <c r="C30" s="1361"/>
      <c r="D30" s="1361"/>
      <c r="E30" s="1361"/>
      <c r="F30" s="1361"/>
      <c r="G30" s="1361"/>
      <c r="H30" s="1361"/>
      <c r="I30" s="1361"/>
      <c r="J30" s="1361"/>
      <c r="K30" s="1361"/>
      <c r="L30" s="1493"/>
      <c r="M30" s="1361"/>
      <c r="N30" s="1361"/>
      <c r="O30" s="1361"/>
      <c r="S30" s="2363" t="s">
        <v>418</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803" customFormat="1" customHeight="1" ht="18.75" hidden="1">
      <c r="A31" s="1361"/>
      <c r="B31" s="1361"/>
      <c r="C31" s="1361"/>
      <c r="D31" s="1361"/>
      <c r="E31" s="1361"/>
      <c r="F31" s="1361"/>
      <c r="G31" s="1361"/>
      <c r="H31" s="1361"/>
      <c r="I31" s="1361"/>
      <c r="J31" s="1361"/>
      <c r="K31" s="1361"/>
      <c r="L31" s="1493"/>
      <c r="M31" s="1361"/>
      <c r="N31" s="1361"/>
      <c r="O31" s="1361"/>
      <c r="S31" s="2363" t="s">
        <v>419</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803" customFormat="1" customHeight="1" ht="18.75" hidden="1">
      <c r="A32" s="1361"/>
      <c r="B32" s="1361"/>
      <c r="C32" s="1361"/>
      <c r="D32" s="1361"/>
      <c r="E32" s="1361"/>
      <c r="F32" s="1361"/>
      <c r="G32" s="1361"/>
      <c r="H32" s="1361"/>
      <c r="I32" s="1361"/>
      <c r="J32" s="1361"/>
      <c r="K32" s="1361"/>
      <c r="L32" s="1493"/>
      <c r="M32" s="1361"/>
      <c r="N32" s="1361"/>
      <c r="O32" s="1361"/>
      <c r="S32" s="2363" t="s">
        <v>42</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803" customFormat="1" customHeight="1" ht="18.75" hidden="1">
      <c r="A34" s="1361"/>
      <c r="B34" s="1361"/>
      <c r="C34" s="1361"/>
      <c r="D34" s="1361"/>
      <c r="E34" s="1361"/>
      <c r="F34" s="1361"/>
      <c r="G34" s="1361"/>
      <c r="H34" s="1361"/>
      <c r="I34" s="1361"/>
      <c r="J34" s="1361"/>
      <c r="K34" s="1361"/>
      <c r="L34" s="1493"/>
      <c r="M34" s="1361"/>
      <c r="N34" s="1361"/>
      <c r="O34" s="1361"/>
      <c r="S34" s="2363" t="s">
        <v>420</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803" customFormat="1" customHeight="1" ht="18.75" hidden="1">
      <c r="A35" s="1361"/>
      <c r="B35" s="1361"/>
      <c r="C35" s="1361"/>
      <c r="D35" s="1361"/>
      <c r="E35" s="1361"/>
      <c r="F35" s="1361"/>
      <c r="G35" s="1361"/>
      <c r="H35" s="1361"/>
      <c r="I35" s="1361"/>
      <c r="J35" s="1361"/>
      <c r="K35" s="1361"/>
      <c r="L35" s="1493"/>
      <c r="M35" s="1361"/>
      <c r="N35" s="1361"/>
      <c r="O35" s="1361"/>
      <c r="S35" s="2363" t="s">
        <v>421</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80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422</v>
      </c>
      <c r="AD36" s="1748"/>
      <c r="AE36" s="1748"/>
      <c r="AF36" s="1748"/>
      <c r="AG36" s="1748"/>
      <c r="AH36" s="1748"/>
      <c r="AI36" s="1748"/>
      <c r="AJ36" s="1748"/>
      <c r="AK36" s="1755" t="s">
        <v>422</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296</v>
      </c>
      <c r="AS38" s="1744">
        <v>14</v>
      </c>
    </row>
    <row customHeight="1" ht="14.699999999999998">
      <c r="Q39" s="489"/>
      <c r="R39" s="489"/>
      <c r="S39" s="2386" t="s">
        <v>88</v>
      </c>
      <c r="T39" s="2322" t="s">
        <v>423</v>
      </c>
      <c r="U39" s="450"/>
      <c r="V39" s="2387" t="s">
        <v>424</v>
      </c>
      <c r="W39" s="2388"/>
      <c r="X39" s="2388"/>
      <c r="Y39" s="2388"/>
      <c r="Z39" s="2388"/>
      <c r="AA39" s="2388"/>
      <c r="AB39" s="2389"/>
      <c r="AC39" s="2390" t="s">
        <v>425</v>
      </c>
      <c r="AD39" s="2387" t="s">
        <v>424</v>
      </c>
      <c r="AE39" s="2388"/>
      <c r="AF39" s="2388"/>
      <c r="AG39" s="2388"/>
      <c r="AH39" s="2388"/>
      <c r="AI39" s="2388"/>
      <c r="AJ39" s="2389"/>
      <c r="AK39" s="2390" t="s">
        <v>426</v>
      </c>
      <c r="AL39" s="2393" t="s">
        <v>427</v>
      </c>
      <c r="AM39" s="2240"/>
      <c r="AS39" s="1744">
        <v>14</v>
      </c>
    </row>
    <row customHeight="1" ht="35.699999999999996">
      <c r="Q40" s="489"/>
      <c r="R40" s="489"/>
      <c r="S40" s="2386"/>
      <c r="T40" s="2322"/>
      <c r="U40" s="1144"/>
      <c r="V40" s="2373" t="s">
        <v>428</v>
      </c>
      <c r="W40" s="2396" t="s">
        <v>429</v>
      </c>
      <c r="X40" s="2375" t="s">
        <v>430</v>
      </c>
      <c r="Y40" s="2376"/>
      <c r="Z40" s="2375" t="s">
        <v>444</v>
      </c>
      <c r="AA40" s="2382"/>
      <c r="AB40" s="2376"/>
      <c r="AC40" s="2391"/>
      <c r="AD40" s="2373" t="s">
        <v>428</v>
      </c>
      <c r="AE40" s="2396" t="s">
        <v>429</v>
      </c>
      <c r="AF40" s="2375" t="s">
        <v>430</v>
      </c>
      <c r="AG40" s="2376"/>
      <c r="AH40" s="2375" t="s">
        <v>431</v>
      </c>
      <c r="AI40" s="2382"/>
      <c r="AJ40" s="2376"/>
      <c r="AK40" s="2391"/>
      <c r="AL40" s="2394"/>
      <c r="AM40" s="2240"/>
      <c r="AS40" s="1744">
        <v>34</v>
      </c>
    </row>
    <row customHeight="1" ht="35.699999999999996">
      <c r="A41" s="1379"/>
      <c r="B41" s="1379" t="s">
        <v>132</v>
      </c>
      <c r="C41" s="1379" t="s">
        <v>133</v>
      </c>
      <c r="D41" s="1379" t="s">
        <v>134</v>
      </c>
      <c r="E41" s="1423" t="s">
        <v>432</v>
      </c>
      <c r="F41" s="1423" t="s">
        <v>433</v>
      </c>
      <c r="G41" s="1423" t="s">
        <v>434</v>
      </c>
      <c r="H41" s="1423" t="s">
        <v>435</v>
      </c>
      <c r="I41" s="1423" t="s">
        <v>436</v>
      </c>
      <c r="J41" s="1423" t="s">
        <v>437</v>
      </c>
      <c r="K41" s="1423" t="s">
        <v>438</v>
      </c>
      <c r="L41" s="1423" t="s">
        <v>413</v>
      </c>
      <c r="Q41" s="489"/>
      <c r="R41" s="489"/>
      <c r="S41" s="2386"/>
      <c r="T41" s="2322"/>
      <c r="U41" s="415"/>
      <c r="V41" s="2374"/>
      <c r="W41" s="2397"/>
      <c r="X41" s="2051" t="s">
        <v>439</v>
      </c>
      <c r="Y41" s="2051" t="s">
        <v>440</v>
      </c>
      <c r="Z41" s="2051" t="s">
        <v>441</v>
      </c>
      <c r="AA41" s="2383" t="s">
        <v>442</v>
      </c>
      <c r="AB41" s="2384"/>
      <c r="AC41" s="2392"/>
      <c r="AD41" s="2374"/>
      <c r="AE41" s="2397"/>
      <c r="AF41" s="2051" t="s">
        <v>439</v>
      </c>
      <c r="AG41" s="2051" t="s">
        <v>440</v>
      </c>
      <c r="AH41" s="2051" t="s">
        <v>441</v>
      </c>
      <c r="AI41" s="2383" t="s">
        <v>442</v>
      </c>
      <c r="AJ41" s="2384"/>
      <c r="AK41" s="2392"/>
      <c r="AL41" s="2395"/>
      <c r="AM41" s="2240"/>
      <c r="AS41" s="1744">
        <v>34</v>
      </c>
    </row>
    <row s="6193"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106</v>
      </c>
      <c r="T42" s="1368" t="s">
        <v>107</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207</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120</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207</v>
      </c>
      <c r="B44" s="1380" t="s">
        <v>208</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393</v>
      </c>
      <c r="AO44" s="1737"/>
      <c r="AP44" s="1737" t="str">
        <f>IF(T44="","",T44)</f>
        <v>Территория действия тарифа</v>
      </c>
      <c r="AQ44" s="1737"/>
      <c r="AR44" s="1737"/>
      <c r="AS44" s="1744">
        <v>21</v>
      </c>
    </row>
    <row customHeight="1" ht="24">
      <c r="A45" s="1380" t="s">
        <v>207</v>
      </c>
      <c r="B45" s="1380" t="s">
        <v>208</v>
      </c>
      <c r="C45" s="1380" t="s">
        <v>209</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395</v>
      </c>
      <c r="AO45" s="1737"/>
      <c r="AP45" s="1737" t="str">
        <f>IF(T45="","",T45)</f>
        <v>Наименование системы теплоснабжения </v>
      </c>
      <c r="AQ45" s="1737"/>
      <c r="AR45" s="1737"/>
      <c r="AS45" s="1744">
        <v>23</v>
      </c>
    </row>
    <row customHeight="1" ht="22.049999999999997">
      <c r="A46" s="1380" t="s">
        <v>207</v>
      </c>
      <c r="B46" s="1380" t="s">
        <v>208</v>
      </c>
      <c r="C46" s="1380" t="s">
        <v>209</v>
      </c>
      <c r="D46" s="1380" t="s">
        <v>210</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397</v>
      </c>
      <c r="AO46" s="1737"/>
      <c r="AP46" s="1737" t="str">
        <f>IF(T46="","",T46)</f>
        <v>Источник тепловой энергии  </v>
      </c>
      <c r="AQ46" s="1737"/>
      <c r="AR46" s="1737"/>
      <c r="AS46" s="1744">
        <v>21</v>
      </c>
    </row>
    <row customHeight="1" ht="49.5">
      <c r="A47" s="1380" t="s">
        <v>207</v>
      </c>
      <c r="B47" s="1380" t="s">
        <v>208</v>
      </c>
      <c r="C47" s="1380" t="s">
        <v>209</v>
      </c>
      <c r="D47" s="1380" t="s">
        <v>210</v>
      </c>
      <c r="E47" s="2403"/>
      <c r="F47" s="2403"/>
      <c r="G47" s="2403"/>
      <c r="H47" s="2403"/>
      <c r="I47" s="2240" t="str">
        <f>S46&amp;".1"</f>
        <v>....1</v>
      </c>
      <c r="J47" s="1380"/>
      <c r="K47" s="1380"/>
      <c r="L47" s="1423" t="s">
        <v>398</v>
      </c>
      <c r="P47" s="2370">
        <v>1</v>
      </c>
      <c r="Q47" s="2067"/>
      <c r="R47" s="469"/>
      <c r="S47" s="2071" t="str">
        <f>$I47</f>
        <v>....1</v>
      </c>
      <c r="T47" s="398" t="s">
        <v>399</v>
      </c>
      <c r="U47" s="413"/>
      <c r="V47" s="2358"/>
      <c r="W47" s="2359"/>
      <c r="X47" s="2359"/>
      <c r="Y47" s="2359"/>
      <c r="Z47" s="2359"/>
      <c r="AA47" s="2359"/>
      <c r="AB47" s="2359"/>
      <c r="AC47" s="2360"/>
      <c r="AD47" s="2358"/>
      <c r="AE47" s="2359"/>
      <c r="AF47" s="2359"/>
      <c r="AG47" s="2359"/>
      <c r="AH47" s="2359"/>
      <c r="AI47" s="2359"/>
      <c r="AJ47" s="2359"/>
      <c r="AK47" s="2359"/>
      <c r="AL47" s="2360"/>
      <c r="AM47" s="1371" t="s">
        <v>400</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207</v>
      </c>
      <c r="B48" s="1380" t="s">
        <v>208</v>
      </c>
      <c r="C48" s="1380" t="s">
        <v>209</v>
      </c>
      <c r="D48" s="1380" t="s">
        <v>210</v>
      </c>
      <c r="E48" s="2403"/>
      <c r="F48" s="2403"/>
      <c r="G48" s="2403"/>
      <c r="H48" s="2403"/>
      <c r="I48" s="2214"/>
      <c r="J48" s="2240" t="str">
        <f>I47&amp;".1"</f>
        <v>....1.1</v>
      </c>
      <c r="K48" s="1380"/>
      <c r="L48" s="1423" t="s">
        <v>401</v>
      </c>
      <c r="P48" s="2370"/>
      <c r="Q48" s="2370">
        <v>1</v>
      </c>
      <c r="R48" s="470"/>
      <c r="S48" s="2071" t="str">
        <f>$J48</f>
        <v>....1.1</v>
      </c>
      <c r="T48" s="399" t="s">
        <v>402</v>
      </c>
      <c r="U48" s="413"/>
      <c r="V48" s="2358"/>
      <c r="W48" s="2359"/>
      <c r="X48" s="2359"/>
      <c r="Y48" s="2359"/>
      <c r="Z48" s="2359"/>
      <c r="AA48" s="2359"/>
      <c r="AB48" s="2359"/>
      <c r="AC48" s="2360"/>
      <c r="AD48" s="2358"/>
      <c r="AE48" s="2359"/>
      <c r="AF48" s="2359"/>
      <c r="AG48" s="2359"/>
      <c r="AH48" s="2359"/>
      <c r="AI48" s="2359"/>
      <c r="AJ48" s="2359"/>
      <c r="AK48" s="2359"/>
      <c r="AL48" s="2360"/>
      <c r="AM48" s="1371" t="s">
        <v>403</v>
      </c>
      <c r="AO48" s="1737"/>
      <c r="AP48" s="1737" t="str">
        <f>IF(T48="","",T48)</f>
        <v>Группа потребителей</v>
      </c>
      <c r="AQ48" s="1737"/>
      <c r="AR48" s="1737"/>
      <c r="AS48" s="1744">
        <v>21</v>
      </c>
    </row>
    <row customHeight="1" ht="22.049999999999997">
      <c r="A49" s="1380" t="s">
        <v>207</v>
      </c>
      <c r="B49" s="1380" t="s">
        <v>208</v>
      </c>
      <c r="C49" s="1380" t="s">
        <v>209</v>
      </c>
      <c r="D49" s="1380" t="s">
        <v>210</v>
      </c>
      <c r="E49" s="2403"/>
      <c r="F49" s="2403"/>
      <c r="G49" s="2403"/>
      <c r="H49" s="2403"/>
      <c r="I49" s="2214"/>
      <c r="J49" s="2214"/>
      <c r="K49" s="2240" t="str">
        <f>J48&amp;".1"</f>
        <v>....1.1.1</v>
      </c>
      <c r="L49" s="1423" t="s">
        <v>404</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405</v>
      </c>
      <c r="AN49" s="1749">
        <f>STRCHECKDATE(V50:AL50)</f>
      </c>
      <c r="AO49" s="1737"/>
      <c r="AP49" s="1737" t="str">
        <f>IF(T49="","",T49)</f>
        <v/>
      </c>
      <c r="AQ49" s="1737"/>
      <c r="AR49" s="1737"/>
      <c r="AS49" s="1744">
        <v>21</v>
      </c>
    </row>
    <row customHeight="1" ht="1.05">
      <c r="A50" s="1380" t="s">
        <v>207</v>
      </c>
      <c r="B50" s="1380" t="s">
        <v>208</v>
      </c>
      <c r="C50" s="1380" t="s">
        <v>209</v>
      </c>
      <c r="D50" s="1380" t="s">
        <v>210</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207</v>
      </c>
      <c r="B51" s="1380" t="s">
        <v>208</v>
      </c>
      <c r="C51" s="1380" t="s">
        <v>209</v>
      </c>
      <c r="D51" s="1380" t="s">
        <v>210</v>
      </c>
      <c r="E51" s="2403"/>
      <c r="F51" s="2403"/>
      <c r="G51" s="2403"/>
      <c r="H51" s="2403"/>
      <c r="I51" s="2214"/>
      <c r="J51" s="2240"/>
      <c r="K51" s="1380"/>
      <c r="L51" s="1423"/>
      <c r="P51" s="2370"/>
      <c r="Q51" s="2370"/>
      <c r="R51" s="469"/>
      <c r="S51" s="1391"/>
      <c r="T51" s="401" t="s">
        <v>406</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207</v>
      </c>
      <c r="B52" s="1380" t="s">
        <v>208</v>
      </c>
      <c r="C52" s="1380" t="s">
        <v>209</v>
      </c>
      <c r="D52" s="1380" t="s">
        <v>210</v>
      </c>
      <c r="E52" s="2403"/>
      <c r="F52" s="2403"/>
      <c r="G52" s="2403"/>
      <c r="H52" s="2403"/>
      <c r="I52" s="2240"/>
      <c r="J52" s="1380"/>
      <c r="K52" s="1380"/>
      <c r="L52" s="1423"/>
      <c r="P52" s="2370"/>
      <c r="Q52" s="2067"/>
      <c r="R52" s="469"/>
      <c r="S52" s="1391"/>
      <c r="T52" s="400" t="s">
        <v>407</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207</v>
      </c>
      <c r="B53" s="1380" t="s">
        <v>208</v>
      </c>
      <c r="C53" s="1380" t="s">
        <v>209</v>
      </c>
      <c r="D53" s="1380" t="s">
        <v>210</v>
      </c>
      <c r="E53" s="2403"/>
      <c r="F53" s="2403"/>
      <c r="G53" s="2403"/>
      <c r="H53" s="2402"/>
      <c r="I53" s="1380"/>
      <c r="J53" s="1380"/>
      <c r="K53" s="1380"/>
      <c r="L53" s="1423"/>
      <c r="M53" s="1723"/>
      <c r="N53" s="1723"/>
      <c r="O53" s="1748"/>
      <c r="P53" s="473"/>
      <c r="Q53" s="488"/>
      <c r="R53" s="468"/>
      <c r="S53" s="1391"/>
      <c r="T53" s="478" t="s">
        <v>408</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677" customFormat="1" customHeight="1" ht="4.2">
      <c r="A54" s="1488" t="s">
        <v>207</v>
      </c>
      <c r="B54" s="1488" t="s">
        <v>208</v>
      </c>
      <c r="C54" s="1488" t="s">
        <v>209</v>
      </c>
      <c r="D54" s="1487"/>
      <c r="E54" s="2403"/>
      <c r="F54" s="2403"/>
      <c r="G54" s="2402"/>
      <c r="H54" s="1487"/>
      <c r="I54" s="1487"/>
      <c r="J54" s="1487"/>
      <c r="K54" s="1487"/>
      <c r="L54" s="1490"/>
      <c r="M54" s="1491"/>
      <c r="N54" s="1491"/>
      <c r="O54" s="464"/>
      <c r="P54" s="1429"/>
      <c r="Q54" s="1430"/>
      <c r="R54" s="1429"/>
      <c r="S54" s="1435"/>
      <c r="T54" s="1438" t="s">
        <v>409</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677" customFormat="1" customHeight="1" ht="4.2">
      <c r="A55" s="1488" t="s">
        <v>207</v>
      </c>
      <c r="B55" s="1488" t="s">
        <v>208</v>
      </c>
      <c r="C55" s="1487"/>
      <c r="D55" s="1487"/>
      <c r="E55" s="2403"/>
      <c r="F55" s="2402"/>
      <c r="G55" s="1487"/>
      <c r="H55" s="1487"/>
      <c r="I55" s="1487"/>
      <c r="J55" s="1487"/>
      <c r="K55" s="1487"/>
      <c r="L55" s="1490"/>
      <c r="M55" s="1492"/>
      <c r="N55" s="1492"/>
      <c r="O55" s="464"/>
      <c r="P55" s="1429"/>
      <c r="Q55" s="1430"/>
      <c r="R55" s="1429"/>
      <c r="S55" s="1435"/>
      <c r="T55" s="1438" t="s">
        <v>410</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677" customFormat="1" customHeight="1" ht="4.2">
      <c r="A56" s="1488" t="s">
        <v>207</v>
      </c>
      <c r="B56" s="1488"/>
      <c r="C56" s="1488"/>
      <c r="D56" s="1488"/>
      <c r="E56" s="2402"/>
      <c r="F56" s="1488"/>
      <c r="G56" s="1488"/>
      <c r="H56" s="1488"/>
      <c r="I56" s="1488"/>
      <c r="J56" s="1488"/>
      <c r="K56" s="1488"/>
      <c r="L56" s="1494"/>
      <c r="M56" s="1492"/>
      <c r="N56" s="1492"/>
      <c r="O56" s="464"/>
      <c r="P56" s="493"/>
      <c r="Q56" s="1457"/>
      <c r="R56" s="493"/>
      <c r="S56" s="1435"/>
      <c r="T56" s="1438" t="s">
        <v>411</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677"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443</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83AAD-B21D-2838-2BDF-5BDDF4D0728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99" width="10.57421875" hidden="1"/>
    <col min="2" max="2" style="5599" width="11.00390625" hidden="1" customWidth="1"/>
    <col min="3" max="3" style="5599" width="10.57421875" hidden="1"/>
    <col min="4" max="4" style="5599" width="11.8515625" hidden="1" customWidth="1"/>
    <col min="5" max="5" style="5599" width="10.00390625" hidden="1" customWidth="1"/>
    <col min="6" max="6" style="5599" width="8.7109375" hidden="1" customWidth="1"/>
    <col min="7" max="7" style="5599" width="7.57421875" hidden="1" customWidth="1"/>
    <col min="8" max="8" style="5599" width="11.421875" hidden="1" customWidth="1"/>
    <col min="9" max="9" style="5599" width="12.00390625" hidden="1" customWidth="1"/>
    <col min="10" max="10" style="5599" width="9.8515625" hidden="1" customWidth="1"/>
    <col min="11" max="11" style="5599" width="11.421875" hidden="1" customWidth="1"/>
    <col min="12" max="12" style="5674" width="19.140625" hidden="1" customWidth="1"/>
    <col min="13" max="14" style="6439" width="12.28125" hidden="1" customWidth="1"/>
    <col min="15" max="15" style="6439" width="23.421875" hidden="1" customWidth="1"/>
    <col min="16" max="16" style="6439" width="3.00390625" customWidth="1"/>
    <col min="17" max="18" style="6440" width="3.00390625" customWidth="1"/>
    <col min="19" max="19" style="6441" width="12.00390625" customWidth="1"/>
    <col min="20" max="20" style="5599" width="31.00390625" customWidth="1"/>
    <col min="21" max="21" style="5599" width="0.140625" customWidth="1"/>
    <col min="22" max="22" style="5599" width="24.7109375" hidden="1" customWidth="1"/>
    <col min="23" max="23" style="5599" width="0.140625" hidden="1" customWidth="1"/>
    <col min="24" max="25" style="5599" width="24.7109375" hidden="1" customWidth="1"/>
    <col min="26" max="26" style="5599" width="11.7109375" hidden="1" customWidth="1"/>
    <col min="27" max="27" style="5599" width="3.7109375" hidden="1" customWidth="1"/>
    <col min="28" max="28" style="5599" width="11.7109375" hidden="1" customWidth="1"/>
    <col min="29" max="29" style="5599" width="8.57421875" hidden="1" customWidth="1"/>
    <col min="30" max="30" style="5599" width="24.7109375" customWidth="1"/>
    <col min="31" max="31" style="5599" width="0.140625" customWidth="1"/>
    <col min="32" max="33" style="5599" width="24.00390625" customWidth="1"/>
    <col min="34" max="34" style="5599" width="11.00390625" customWidth="1"/>
    <col min="35" max="35" style="5599" width="3.7109375" customWidth="1"/>
    <col min="36" max="36" style="5599" width="11.00390625" customWidth="1"/>
    <col min="37" max="37" style="5599" width="8.57421875" hidden="1" customWidth="1"/>
    <col min="38" max="38" style="5599" width="4.00390625" customWidth="1"/>
    <col min="39" max="39" style="5599" width="115.00390625" customWidth="1"/>
    <col min="40" max="44" style="5677" width="10.00390625" customWidth="1"/>
    <col min="45" max="45" style="5599"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120</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391</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393</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395</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397</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398</v>
      </c>
      <c r="M6" s="1748"/>
      <c r="P6" s="2370">
        <v>1</v>
      </c>
      <c r="Q6" s="2067"/>
      <c r="R6" s="469"/>
      <c r="S6" s="2071">
        <f>$I6</f>
      </c>
      <c r="T6" s="398" t="s">
        <v>399</v>
      </c>
      <c r="U6" s="413"/>
      <c r="V6" s="2358"/>
      <c r="W6" s="2359"/>
      <c r="X6" s="2359"/>
      <c r="Y6" s="2359"/>
      <c r="Z6" s="2359"/>
      <c r="AA6" s="2359"/>
      <c r="AB6" s="2359"/>
      <c r="AC6" s="2360"/>
      <c r="AD6" s="2358"/>
      <c r="AE6" s="2359"/>
      <c r="AF6" s="2359"/>
      <c r="AG6" s="2359"/>
      <c r="AH6" s="2359"/>
      <c r="AI6" s="2359"/>
      <c r="AJ6" s="2359"/>
      <c r="AK6" s="2359"/>
      <c r="AL6" s="2360"/>
      <c r="AM6" s="1371" t="s">
        <v>400</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401</v>
      </c>
      <c r="M7" s="1748"/>
      <c r="N7" s="1744"/>
      <c r="P7" s="2370"/>
      <c r="Q7" s="2370">
        <v>1</v>
      </c>
      <c r="R7" s="470"/>
      <c r="S7" s="2071">
        <f>$J7</f>
      </c>
      <c r="T7" s="399" t="s">
        <v>402</v>
      </c>
      <c r="U7" s="413"/>
      <c r="V7" s="2358"/>
      <c r="W7" s="2359"/>
      <c r="X7" s="2359"/>
      <c r="Y7" s="2359"/>
      <c r="Z7" s="2359"/>
      <c r="AA7" s="2359"/>
      <c r="AB7" s="2359"/>
      <c r="AC7" s="2360"/>
      <c r="AD7" s="2358"/>
      <c r="AE7" s="2359"/>
      <c r="AF7" s="2359"/>
      <c r="AG7" s="2359"/>
      <c r="AH7" s="2359"/>
      <c r="AI7" s="2359"/>
      <c r="AJ7" s="2359"/>
      <c r="AK7" s="2359"/>
      <c r="AL7" s="2360"/>
      <c r="AM7" s="1371" t="s">
        <v>403</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404</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405</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406</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407</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408</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677"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409</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677"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410</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677"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411</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676" customFormat="1" customHeight="1" ht="14.25" hidden="1">
      <c r="A20" s="1744"/>
      <c r="B20" s="1744"/>
      <c r="C20" s="1744"/>
      <c r="D20" s="1744"/>
      <c r="E20" s="1744"/>
      <c r="F20" s="1744"/>
      <c r="G20" s="1744"/>
      <c r="H20" s="1744"/>
      <c r="I20" s="1744"/>
      <c r="J20" s="1744"/>
      <c r="K20" s="1744"/>
      <c r="L20" s="2052"/>
      <c r="M20" s="2078"/>
      <c r="N20" s="2078"/>
      <c r="O20" s="1458" t="s">
        <v>412</v>
      </c>
      <c r="P20" s="1475"/>
      <c r="Q20" s="1484"/>
      <c r="R20" s="1484"/>
      <c r="S20" s="842"/>
      <c r="Z20" s="1480"/>
      <c r="AB20" s="1480"/>
      <c r="AH20" s="1480"/>
      <c r="AJ20" s="1480"/>
      <c r="AN20" s="1749"/>
      <c r="AO20" s="1749"/>
      <c r="AP20" s="1749"/>
      <c r="AQ20" s="1749"/>
      <c r="AR20" s="1749"/>
      <c r="AS20" s="1479">
        <v>0</v>
      </c>
    </row>
    <row s="5676"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676" customFormat="1" customHeight="1" ht="14.25" hidden="1">
      <c r="A22" s="1744"/>
      <c r="B22" s="1744"/>
      <c r="C22" s="1744"/>
      <c r="D22" s="1744"/>
      <c r="E22" s="1744"/>
      <c r="F22" s="1744"/>
      <c r="G22" s="1744"/>
      <c r="H22" s="1744"/>
      <c r="I22" s="1744"/>
      <c r="J22" s="1744"/>
      <c r="K22" s="1744"/>
      <c r="L22" s="2052"/>
      <c r="M22" s="2078"/>
      <c r="N22" s="2078"/>
      <c r="O22" s="1423" t="s">
        <v>413</v>
      </c>
      <c r="P22" s="1475"/>
      <c r="Q22" s="1484"/>
      <c r="R22" s="1484"/>
      <c r="S22" s="842"/>
      <c r="T22" s="1479" t="s">
        <v>414</v>
      </c>
      <c r="AA22" s="708" t="s">
        <v>415</v>
      </c>
      <c r="AC22" s="708" t="s">
        <v>416</v>
      </c>
      <c r="AD22" s="1479" t="s">
        <v>414</v>
      </c>
      <c r="AI22" s="708" t="s">
        <v>417</v>
      </c>
      <c r="AK22" s="708" t="s">
        <v>416</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"Ростовские тепловые сети"</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803" customFormat="1" customHeight="1" ht="25.5" hidden="1">
      <c r="A29" s="1361"/>
      <c r="B29" s="1361"/>
      <c r="C29" s="1361"/>
      <c r="D29" s="1361"/>
      <c r="E29" s="1361"/>
      <c r="F29" s="1361"/>
      <c r="G29" s="1361"/>
      <c r="H29" s="1361"/>
      <c r="I29" s="1361"/>
      <c r="J29" s="1361"/>
      <c r="K29" s="1361"/>
      <c r="L29" s="1493"/>
      <c r="M29" s="1361"/>
      <c r="N29" s="1361"/>
      <c r="O29" s="1361"/>
      <c r="S29" s="2363" t="s">
        <v>41</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803" customFormat="1" customHeight="1" ht="18.75" hidden="1">
      <c r="A30" s="1361"/>
      <c r="B30" s="1361"/>
      <c r="C30" s="1361"/>
      <c r="D30" s="1361"/>
      <c r="E30" s="1361"/>
      <c r="F30" s="1361"/>
      <c r="G30" s="1361"/>
      <c r="H30" s="1361"/>
      <c r="I30" s="1361"/>
      <c r="J30" s="1361"/>
      <c r="K30" s="1361"/>
      <c r="L30" s="1493"/>
      <c r="M30" s="1361"/>
      <c r="N30" s="1361"/>
      <c r="O30" s="1361"/>
      <c r="S30" s="2363" t="s">
        <v>418</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803" customFormat="1" customHeight="1" ht="18.75" hidden="1">
      <c r="A31" s="1361"/>
      <c r="B31" s="1361"/>
      <c r="C31" s="1361"/>
      <c r="D31" s="1361"/>
      <c r="E31" s="1361"/>
      <c r="F31" s="1361"/>
      <c r="G31" s="1361"/>
      <c r="H31" s="1361"/>
      <c r="I31" s="1361"/>
      <c r="J31" s="1361"/>
      <c r="K31" s="1361"/>
      <c r="L31" s="1493"/>
      <c r="M31" s="1361"/>
      <c r="N31" s="1361"/>
      <c r="O31" s="1361"/>
      <c r="S31" s="2363" t="s">
        <v>419</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803" customFormat="1" customHeight="1" ht="18.75" hidden="1">
      <c r="A32" s="1361"/>
      <c r="B32" s="1361"/>
      <c r="C32" s="1361"/>
      <c r="D32" s="1361"/>
      <c r="E32" s="1361"/>
      <c r="F32" s="1361"/>
      <c r="G32" s="1361"/>
      <c r="H32" s="1361"/>
      <c r="I32" s="1361"/>
      <c r="J32" s="1361"/>
      <c r="K32" s="1361"/>
      <c r="L32" s="1493"/>
      <c r="M32" s="1361"/>
      <c r="N32" s="1361"/>
      <c r="O32" s="1361"/>
      <c r="S32" s="2363" t="s">
        <v>42</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803" customFormat="1" customHeight="1" ht="18.75" hidden="1">
      <c r="A34" s="1361"/>
      <c r="B34" s="1361"/>
      <c r="C34" s="1361"/>
      <c r="D34" s="1361"/>
      <c r="E34" s="1361"/>
      <c r="F34" s="1361"/>
      <c r="G34" s="1361"/>
      <c r="H34" s="1361"/>
      <c r="I34" s="1361"/>
      <c r="J34" s="1361"/>
      <c r="K34" s="1361"/>
      <c r="L34" s="1493"/>
      <c r="M34" s="1361"/>
      <c r="N34" s="1361"/>
      <c r="O34" s="1361"/>
      <c r="S34" s="2363" t="s">
        <v>420</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803" customFormat="1" customHeight="1" ht="18.75" hidden="1">
      <c r="A35" s="1361"/>
      <c r="B35" s="1361"/>
      <c r="C35" s="1361"/>
      <c r="D35" s="1361"/>
      <c r="E35" s="1361"/>
      <c r="F35" s="1361"/>
      <c r="G35" s="1361"/>
      <c r="H35" s="1361"/>
      <c r="I35" s="1361"/>
      <c r="J35" s="1361"/>
      <c r="K35" s="1361"/>
      <c r="L35" s="1493"/>
      <c r="M35" s="1361"/>
      <c r="N35" s="1361"/>
      <c r="O35" s="1361"/>
      <c r="S35" s="2363" t="s">
        <v>421</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80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422</v>
      </c>
      <c r="AD36" s="1748"/>
      <c r="AE36" s="1748"/>
      <c r="AF36" s="1748"/>
      <c r="AG36" s="1748"/>
      <c r="AH36" s="1748"/>
      <c r="AI36" s="1748"/>
      <c r="AJ36" s="1748"/>
      <c r="AK36" s="1755" t="s">
        <v>422</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296</v>
      </c>
      <c r="AS38" s="1744">
        <v>14</v>
      </c>
    </row>
    <row customHeight="1" ht="14.699999999999998">
      <c r="Q39" s="489"/>
      <c r="R39" s="489"/>
      <c r="S39" s="2386" t="s">
        <v>88</v>
      </c>
      <c r="T39" s="2322" t="s">
        <v>423</v>
      </c>
      <c r="U39" s="450"/>
      <c r="V39" s="2387" t="s">
        <v>424</v>
      </c>
      <c r="W39" s="2388"/>
      <c r="X39" s="2388"/>
      <c r="Y39" s="2388"/>
      <c r="Z39" s="2388"/>
      <c r="AA39" s="2388"/>
      <c r="AB39" s="2389"/>
      <c r="AC39" s="2390" t="s">
        <v>425</v>
      </c>
      <c r="AD39" s="2387" t="s">
        <v>424</v>
      </c>
      <c r="AE39" s="2388"/>
      <c r="AF39" s="2388"/>
      <c r="AG39" s="2388"/>
      <c r="AH39" s="2388"/>
      <c r="AI39" s="2388"/>
      <c r="AJ39" s="2389"/>
      <c r="AK39" s="2390" t="s">
        <v>426</v>
      </c>
      <c r="AL39" s="2393" t="s">
        <v>427</v>
      </c>
      <c r="AM39" s="2240"/>
      <c r="AS39" s="1744">
        <v>14</v>
      </c>
    </row>
    <row customHeight="1" ht="35.699999999999996">
      <c r="Q40" s="489"/>
      <c r="R40" s="489"/>
      <c r="S40" s="2386"/>
      <c r="T40" s="2322"/>
      <c r="U40" s="1144"/>
      <c r="V40" s="2373" t="s">
        <v>428</v>
      </c>
      <c r="W40" s="2396" t="s">
        <v>429</v>
      </c>
      <c r="X40" s="2375" t="s">
        <v>430</v>
      </c>
      <c r="Y40" s="2376"/>
      <c r="Z40" s="2375" t="s">
        <v>444</v>
      </c>
      <c r="AA40" s="2382"/>
      <c r="AB40" s="2376"/>
      <c r="AC40" s="2391"/>
      <c r="AD40" s="2373" t="s">
        <v>428</v>
      </c>
      <c r="AE40" s="2396" t="s">
        <v>429</v>
      </c>
      <c r="AF40" s="2375" t="s">
        <v>430</v>
      </c>
      <c r="AG40" s="2376"/>
      <c r="AH40" s="2375" t="s">
        <v>431</v>
      </c>
      <c r="AI40" s="2382"/>
      <c r="AJ40" s="2376"/>
      <c r="AK40" s="2391"/>
      <c r="AL40" s="2394"/>
      <c r="AM40" s="2240"/>
      <c r="AS40" s="1744">
        <v>34</v>
      </c>
    </row>
    <row customHeight="1" ht="35.699999999999996">
      <c r="A41" s="1379"/>
      <c r="B41" s="1379" t="s">
        <v>132</v>
      </c>
      <c r="C41" s="1379" t="s">
        <v>133</v>
      </c>
      <c r="D41" s="1379" t="s">
        <v>134</v>
      </c>
      <c r="E41" s="1423" t="s">
        <v>432</v>
      </c>
      <c r="F41" s="1423" t="s">
        <v>433</v>
      </c>
      <c r="G41" s="1423" t="s">
        <v>434</v>
      </c>
      <c r="H41" s="1423" t="s">
        <v>435</v>
      </c>
      <c r="I41" s="1423" t="s">
        <v>436</v>
      </c>
      <c r="J41" s="1423" t="s">
        <v>437</v>
      </c>
      <c r="K41" s="1423" t="s">
        <v>438</v>
      </c>
      <c r="L41" s="1423" t="s">
        <v>413</v>
      </c>
      <c r="Q41" s="489"/>
      <c r="R41" s="489"/>
      <c r="S41" s="2386"/>
      <c r="T41" s="2322"/>
      <c r="U41" s="415"/>
      <c r="V41" s="2374"/>
      <c r="W41" s="2397"/>
      <c r="X41" s="2051" t="s">
        <v>439</v>
      </c>
      <c r="Y41" s="2051" t="s">
        <v>440</v>
      </c>
      <c r="Z41" s="2051" t="s">
        <v>441</v>
      </c>
      <c r="AA41" s="2383" t="s">
        <v>442</v>
      </c>
      <c r="AB41" s="2384"/>
      <c r="AC41" s="2392"/>
      <c r="AD41" s="2374"/>
      <c r="AE41" s="2397"/>
      <c r="AF41" s="2051" t="s">
        <v>439</v>
      </c>
      <c r="AG41" s="2051" t="s">
        <v>440</v>
      </c>
      <c r="AH41" s="2051" t="s">
        <v>441</v>
      </c>
      <c r="AI41" s="2383" t="s">
        <v>442</v>
      </c>
      <c r="AJ41" s="2384"/>
      <c r="AK41" s="2392"/>
      <c r="AL41" s="2395"/>
      <c r="AM41" s="2240"/>
      <c r="AS41" s="1744">
        <v>34</v>
      </c>
    </row>
    <row s="6193"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106</v>
      </c>
      <c r="T42" s="1368" t="s">
        <v>107</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207</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120</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207</v>
      </c>
      <c r="B44" s="1380" t="s">
        <v>208</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393</v>
      </c>
      <c r="AO44" s="1737"/>
      <c r="AP44" s="1737" t="str">
        <f>IF(T44="","",T44)</f>
        <v>Территория действия тарифа</v>
      </c>
      <c r="AQ44" s="1737"/>
      <c r="AR44" s="1737"/>
      <c r="AS44" s="1744">
        <v>21</v>
      </c>
    </row>
    <row customHeight="1" ht="24">
      <c r="A45" s="1380" t="s">
        <v>207</v>
      </c>
      <c r="B45" s="1380" t="s">
        <v>208</v>
      </c>
      <c r="C45" s="1380" t="s">
        <v>209</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395</v>
      </c>
      <c r="AO45" s="1737"/>
      <c r="AP45" s="1737" t="str">
        <f>IF(T45="","",T45)</f>
        <v>Наименование системы теплоснабжения </v>
      </c>
      <c r="AQ45" s="1737"/>
      <c r="AR45" s="1737"/>
      <c r="AS45" s="1744">
        <v>23</v>
      </c>
    </row>
    <row customHeight="1" ht="22.049999999999997">
      <c r="A46" s="1380" t="s">
        <v>207</v>
      </c>
      <c r="B46" s="1380" t="s">
        <v>208</v>
      </c>
      <c r="C46" s="1380" t="s">
        <v>209</v>
      </c>
      <c r="D46" s="1380" t="s">
        <v>210</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397</v>
      </c>
      <c r="AO46" s="1737"/>
      <c r="AP46" s="1737" t="str">
        <f>IF(T46="","",T46)</f>
        <v>Источник тепловой энергии  </v>
      </c>
      <c r="AQ46" s="1737"/>
      <c r="AR46" s="1737"/>
      <c r="AS46" s="1744">
        <v>21</v>
      </c>
    </row>
    <row customHeight="1" ht="49.5">
      <c r="A47" s="1380" t="s">
        <v>207</v>
      </c>
      <c r="B47" s="1380" t="s">
        <v>208</v>
      </c>
      <c r="C47" s="1380" t="s">
        <v>209</v>
      </c>
      <c r="D47" s="1380" t="s">
        <v>210</v>
      </c>
      <c r="E47" s="2403"/>
      <c r="F47" s="2403"/>
      <c r="G47" s="2403"/>
      <c r="H47" s="2403"/>
      <c r="I47" s="2240" t="str">
        <f>S46&amp;".1"</f>
        <v>....1</v>
      </c>
      <c r="J47" s="1380"/>
      <c r="K47" s="1380"/>
      <c r="L47" s="1423" t="s">
        <v>398</v>
      </c>
      <c r="P47" s="2370">
        <v>1</v>
      </c>
      <c r="Q47" s="2067"/>
      <c r="R47" s="469"/>
      <c r="S47" s="2071" t="str">
        <f>$I47</f>
        <v>....1</v>
      </c>
      <c r="T47" s="398" t="s">
        <v>399</v>
      </c>
      <c r="U47" s="413"/>
      <c r="V47" s="2358"/>
      <c r="W47" s="2359"/>
      <c r="X47" s="2359"/>
      <c r="Y47" s="2359"/>
      <c r="Z47" s="2359"/>
      <c r="AA47" s="2359"/>
      <c r="AB47" s="2359"/>
      <c r="AC47" s="2360"/>
      <c r="AD47" s="2358"/>
      <c r="AE47" s="2359"/>
      <c r="AF47" s="2359"/>
      <c r="AG47" s="2359"/>
      <c r="AH47" s="2359"/>
      <c r="AI47" s="2359"/>
      <c r="AJ47" s="2359"/>
      <c r="AK47" s="2359"/>
      <c r="AL47" s="2360"/>
      <c r="AM47" s="1371" t="s">
        <v>400</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207</v>
      </c>
      <c r="B48" s="1380" t="s">
        <v>208</v>
      </c>
      <c r="C48" s="1380" t="s">
        <v>209</v>
      </c>
      <c r="D48" s="1380" t="s">
        <v>210</v>
      </c>
      <c r="E48" s="2403"/>
      <c r="F48" s="2403"/>
      <c r="G48" s="2403"/>
      <c r="H48" s="2403"/>
      <c r="I48" s="2214"/>
      <c r="J48" s="2240" t="str">
        <f>I47&amp;".1"</f>
        <v>....1.1</v>
      </c>
      <c r="K48" s="1380"/>
      <c r="L48" s="1423" t="s">
        <v>401</v>
      </c>
      <c r="P48" s="2370"/>
      <c r="Q48" s="2370">
        <v>1</v>
      </c>
      <c r="R48" s="470"/>
      <c r="S48" s="2071" t="str">
        <f>$J48</f>
        <v>....1.1</v>
      </c>
      <c r="T48" s="399" t="s">
        <v>402</v>
      </c>
      <c r="U48" s="413"/>
      <c r="V48" s="2358"/>
      <c r="W48" s="2359"/>
      <c r="X48" s="2359"/>
      <c r="Y48" s="2359"/>
      <c r="Z48" s="2359"/>
      <c r="AA48" s="2359"/>
      <c r="AB48" s="2359"/>
      <c r="AC48" s="2360"/>
      <c r="AD48" s="2358"/>
      <c r="AE48" s="2359"/>
      <c r="AF48" s="2359"/>
      <c r="AG48" s="2359"/>
      <c r="AH48" s="2359"/>
      <c r="AI48" s="2359"/>
      <c r="AJ48" s="2359"/>
      <c r="AK48" s="2359"/>
      <c r="AL48" s="2360"/>
      <c r="AM48" s="1371" t="s">
        <v>403</v>
      </c>
      <c r="AO48" s="1737"/>
      <c r="AP48" s="1737" t="str">
        <f>IF(T48="","",T48)</f>
        <v>Группа потребителей</v>
      </c>
      <c r="AQ48" s="1737"/>
      <c r="AR48" s="1737"/>
      <c r="AS48" s="1744">
        <v>21</v>
      </c>
    </row>
    <row customHeight="1" ht="22.049999999999997">
      <c r="A49" s="1380" t="s">
        <v>207</v>
      </c>
      <c r="B49" s="1380" t="s">
        <v>208</v>
      </c>
      <c r="C49" s="1380" t="s">
        <v>209</v>
      </c>
      <c r="D49" s="1380" t="s">
        <v>210</v>
      </c>
      <c r="E49" s="2403"/>
      <c r="F49" s="2403"/>
      <c r="G49" s="2403"/>
      <c r="H49" s="2403"/>
      <c r="I49" s="2214"/>
      <c r="J49" s="2214"/>
      <c r="K49" s="2240" t="str">
        <f>J48&amp;".1"</f>
        <v>....1.1.1</v>
      </c>
      <c r="L49" s="1423" t="s">
        <v>404</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405</v>
      </c>
      <c r="AN49" s="1749">
        <f>STRCHECKDATE(V50:AL50)</f>
      </c>
      <c r="AO49" s="1737"/>
      <c r="AP49" s="1737" t="str">
        <f>IF(T49="","",T49)</f>
        <v/>
      </c>
      <c r="AQ49" s="1737"/>
      <c r="AR49" s="1737"/>
      <c r="AS49" s="1744">
        <v>21</v>
      </c>
    </row>
    <row customHeight="1" ht="1.05">
      <c r="A50" s="1380" t="s">
        <v>207</v>
      </c>
      <c r="B50" s="1380" t="s">
        <v>208</v>
      </c>
      <c r="C50" s="1380" t="s">
        <v>209</v>
      </c>
      <c r="D50" s="1380" t="s">
        <v>210</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207</v>
      </c>
      <c r="B51" s="1380" t="s">
        <v>208</v>
      </c>
      <c r="C51" s="1380" t="s">
        <v>209</v>
      </c>
      <c r="D51" s="1380" t="s">
        <v>210</v>
      </c>
      <c r="E51" s="2403"/>
      <c r="F51" s="2403"/>
      <c r="G51" s="2403"/>
      <c r="H51" s="2403"/>
      <c r="I51" s="2214"/>
      <c r="J51" s="2240"/>
      <c r="K51" s="1380"/>
      <c r="L51" s="1423"/>
      <c r="P51" s="2370"/>
      <c r="Q51" s="2370"/>
      <c r="R51" s="469"/>
      <c r="S51" s="1391"/>
      <c r="T51" s="401" t="s">
        <v>406</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207</v>
      </c>
      <c r="B52" s="1380" t="s">
        <v>208</v>
      </c>
      <c r="C52" s="1380" t="s">
        <v>209</v>
      </c>
      <c r="D52" s="1380" t="s">
        <v>210</v>
      </c>
      <c r="E52" s="2403"/>
      <c r="F52" s="2403"/>
      <c r="G52" s="2403"/>
      <c r="H52" s="2403"/>
      <c r="I52" s="2240"/>
      <c r="J52" s="1380"/>
      <c r="K52" s="1380"/>
      <c r="L52" s="1423"/>
      <c r="P52" s="2370"/>
      <c r="Q52" s="2067"/>
      <c r="R52" s="469"/>
      <c r="S52" s="1391"/>
      <c r="T52" s="400" t="s">
        <v>407</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207</v>
      </c>
      <c r="B53" s="1380" t="s">
        <v>208</v>
      </c>
      <c r="C53" s="1380" t="s">
        <v>209</v>
      </c>
      <c r="D53" s="1380" t="s">
        <v>210</v>
      </c>
      <c r="E53" s="2403"/>
      <c r="F53" s="2403"/>
      <c r="G53" s="2403"/>
      <c r="H53" s="2402"/>
      <c r="I53" s="1380"/>
      <c r="J53" s="1380"/>
      <c r="K53" s="1380"/>
      <c r="L53" s="1423"/>
      <c r="M53" s="1723"/>
      <c r="N53" s="1723"/>
      <c r="O53" s="1748"/>
      <c r="P53" s="473"/>
      <c r="Q53" s="488"/>
      <c r="R53" s="468"/>
      <c r="S53" s="1391"/>
      <c r="T53" s="478" t="s">
        <v>408</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677" customFormat="1" customHeight="1" ht="1.05">
      <c r="A54" s="1380" t="s">
        <v>207</v>
      </c>
      <c r="B54" s="1380" t="s">
        <v>208</v>
      </c>
      <c r="C54" s="1380" t="s">
        <v>209</v>
      </c>
      <c r="D54" s="2087"/>
      <c r="E54" s="2403"/>
      <c r="F54" s="2403"/>
      <c r="G54" s="2402"/>
      <c r="H54" s="2087"/>
      <c r="I54" s="2087"/>
      <c r="J54" s="2087"/>
      <c r="K54" s="2087"/>
      <c r="L54" s="1493"/>
      <c r="M54" s="1723"/>
      <c r="N54" s="1723"/>
      <c r="O54" s="1748"/>
      <c r="P54" s="1429"/>
      <c r="Q54" s="1430"/>
      <c r="R54" s="1429"/>
      <c r="S54" s="1435"/>
      <c r="T54" s="1438" t="s">
        <v>409</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677" customFormat="1" customHeight="1" ht="1.05">
      <c r="A55" s="1380" t="s">
        <v>207</v>
      </c>
      <c r="B55" s="1380" t="s">
        <v>208</v>
      </c>
      <c r="C55" s="2087"/>
      <c r="D55" s="2087"/>
      <c r="E55" s="2403"/>
      <c r="F55" s="2402"/>
      <c r="G55" s="2087"/>
      <c r="H55" s="2087"/>
      <c r="I55" s="2087"/>
      <c r="J55" s="2087"/>
      <c r="K55" s="2087"/>
      <c r="L55" s="1493"/>
      <c r="M55" s="2088"/>
      <c r="N55" s="2088"/>
      <c r="O55" s="1748"/>
      <c r="P55" s="1429"/>
      <c r="Q55" s="1430"/>
      <c r="R55" s="1429"/>
      <c r="S55" s="1435"/>
      <c r="T55" s="1438" t="s">
        <v>410</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677" customFormat="1" customHeight="1" ht="1.05">
      <c r="A56" s="1380" t="s">
        <v>207</v>
      </c>
      <c r="B56" s="1380"/>
      <c r="C56" s="1380"/>
      <c r="D56" s="1380"/>
      <c r="E56" s="2402"/>
      <c r="F56" s="1380"/>
      <c r="G56" s="1380"/>
      <c r="H56" s="1380"/>
      <c r="I56" s="1380"/>
      <c r="J56" s="1380"/>
      <c r="K56" s="1380"/>
      <c r="L56" s="1423"/>
      <c r="M56" s="2088"/>
      <c r="N56" s="2088"/>
      <c r="O56" s="1748"/>
      <c r="P56" s="493"/>
      <c r="Q56" s="1457"/>
      <c r="R56" s="493"/>
      <c r="S56" s="1435"/>
      <c r="T56" s="1438" t="s">
        <v>411</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677"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443</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A52E4-4FB8-72A2-099A-446D0BA1033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76" width="10.57421875" hidden="1"/>
    <col min="2" max="2" style="5676" width="11.00390625" hidden="1" customWidth="1"/>
    <col min="3" max="3" style="5676" width="10.57421875" hidden="1"/>
    <col min="4" max="4" style="5676" width="11.8515625" hidden="1" customWidth="1"/>
    <col min="5" max="5" style="5676" width="10.00390625" hidden="1" customWidth="1"/>
    <col min="6" max="6" style="5676" width="8.7109375" hidden="1" customWidth="1"/>
    <col min="7" max="7" style="5676" width="7.57421875" hidden="1" customWidth="1"/>
    <col min="8" max="8" style="5676" width="11.421875" hidden="1" customWidth="1"/>
    <col min="9" max="9" style="5676" width="12.00390625" hidden="1" customWidth="1"/>
    <col min="10" max="10" style="5676" width="9.8515625" hidden="1" customWidth="1"/>
    <col min="11" max="11" style="5676" width="11.421875" hidden="1" customWidth="1"/>
    <col min="12" max="12" style="6437" width="19.140625" hidden="1" customWidth="1"/>
    <col min="13" max="14" style="6438" width="12.28125" hidden="1" customWidth="1"/>
    <col min="15" max="15" style="6438" width="23.421875" hidden="1" customWidth="1"/>
    <col min="16" max="16" style="6439" width="3.00390625" customWidth="1"/>
    <col min="17" max="18" style="6440" width="3.00390625" customWidth="1"/>
    <col min="19" max="19" style="6441" width="12.00390625" customWidth="1"/>
    <col min="20" max="20" style="5599" width="31.00390625" customWidth="1"/>
    <col min="21" max="21" style="5599" width="0.7109375" hidden="1" customWidth="1"/>
    <col min="22" max="22" style="5599" width="1.7109375" hidden="1" customWidth="1"/>
    <col min="23" max="23" style="5599" width="24.7109375" hidden="1" customWidth="1"/>
    <col min="24" max="25" style="5599" width="0.140625" hidden="1" customWidth="1"/>
    <col min="26" max="26" style="5599" width="11.7109375" hidden="1" customWidth="1"/>
    <col min="27" max="27" style="5599" width="3.7109375" hidden="1" customWidth="1"/>
    <col min="28" max="28" style="5599" width="11.7109375" hidden="1" customWidth="1"/>
    <col min="29" max="29" style="5599" width="8.57421875" hidden="1" customWidth="1"/>
    <col min="30" max="30" style="5599" width="0.140625" customWidth="1"/>
    <col min="31" max="31" style="5599" width="24.00390625" customWidth="1"/>
    <col min="32" max="33" style="5599" width="0.140625" customWidth="1"/>
    <col min="34" max="34" style="5599" width="11.00390625" customWidth="1"/>
    <col min="35" max="35" style="5599" width="3.7109375" customWidth="1"/>
    <col min="36" max="36" style="5599" width="11.00390625" customWidth="1"/>
    <col min="37" max="37" style="5599" width="8.57421875" hidden="1" customWidth="1"/>
    <col min="38" max="38" style="5599" width="4.00390625" customWidth="1"/>
    <col min="39" max="39" style="5599" width="115.00390625" customWidth="1"/>
    <col min="40" max="44" style="5677" width="10.00390625" customWidth="1"/>
    <col min="45" max="45" style="5599"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120</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398</v>
      </c>
      <c r="M6" s="650"/>
      <c r="P6" s="2370">
        <v>1</v>
      </c>
      <c r="Q6" s="1444"/>
      <c r="R6" s="469"/>
      <c r="S6" s="1449">
        <f>$I6</f>
      </c>
      <c r="T6" s="398" t="s">
        <v>399</v>
      </c>
      <c r="U6" s="413"/>
      <c r="V6" s="2358"/>
      <c r="W6" s="2359"/>
      <c r="X6" s="2359"/>
      <c r="Y6" s="2359"/>
      <c r="Z6" s="2359"/>
      <c r="AA6" s="2359"/>
      <c r="AB6" s="2359"/>
      <c r="AC6" s="2360"/>
      <c r="AD6" s="2358"/>
      <c r="AE6" s="2359"/>
      <c r="AF6" s="2359"/>
      <c r="AG6" s="2359"/>
      <c r="AH6" s="2359"/>
      <c r="AI6" s="2359"/>
      <c r="AJ6" s="2359"/>
      <c r="AK6" s="2359"/>
      <c r="AL6" s="2360"/>
      <c r="AM6" s="1371" t="s">
        <v>400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401</v>
      </c>
      <c r="M7" s="650"/>
      <c r="N7" s="1479"/>
      <c r="P7" s="2370"/>
      <c r="Q7" s="2370">
        <v>1</v>
      </c>
      <c r="R7" s="470"/>
      <c r="S7" s="1449">
        <f>$J7</f>
      </c>
      <c r="T7" s="399" t="s">
        <v>402</v>
      </c>
      <c r="U7" s="413"/>
      <c r="V7" s="2358"/>
      <c r="W7" s="2359"/>
      <c r="X7" s="2359"/>
      <c r="Y7" s="2359"/>
      <c r="Z7" s="2359"/>
      <c r="AA7" s="2359"/>
      <c r="AB7" s="2359"/>
      <c r="AC7" s="2360"/>
      <c r="AD7" s="2358"/>
      <c r="AE7" s="2359"/>
      <c r="AF7" s="2359"/>
      <c r="AG7" s="2359"/>
      <c r="AH7" s="2359"/>
      <c r="AI7" s="2359"/>
      <c r="AJ7" s="2359"/>
      <c r="AK7" s="2359"/>
      <c r="AL7" s="2360"/>
      <c r="AM7" s="1371" t="s">
        <v>403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404</v>
      </c>
      <c r="M8" s="650"/>
      <c r="N8" s="1479"/>
      <c r="O8" s="1479"/>
      <c r="P8" s="2370"/>
      <c r="Q8" s="2370"/>
      <c r="R8" s="470">
        <v>1</v>
      </c>
      <c r="S8" s="1449">
        <f>$K8</f>
      </c>
      <c r="T8" s="1460"/>
      <c r="U8" s="413"/>
      <c r="V8" s="438"/>
      <c r="W8" s="864"/>
      <c r="X8" s="438"/>
      <c r="Y8" s="497"/>
      <c r="Z8" s="2378"/>
      <c r="AA8" s="2220" t="s">
        <v>65</v>
      </c>
      <c r="AB8" s="2378"/>
      <c r="AC8" s="2220" t="s">
        <v>65</v>
      </c>
      <c r="AD8" s="438"/>
      <c r="AE8" s="864"/>
      <c r="AF8" s="438"/>
      <c r="AG8" s="497"/>
      <c r="AH8" s="2378"/>
      <c r="AI8" s="2220" t="s">
        <v>65</v>
      </c>
      <c r="AJ8" s="2378"/>
      <c r="AK8" s="2220" t="s">
        <v>65</v>
      </c>
      <c r="AL8" s="438"/>
      <c r="AM8" s="2366" t="s">
        <v>405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407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408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67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409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7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410</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7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411</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76" customFormat="1" customHeight="1" ht="22.5" hidden="1">
      <c r="L20" s="1442"/>
      <c r="M20" s="1475"/>
      <c r="N20" s="1475"/>
      <c r="O20" s="1480" t="s">
        <v>412</v>
      </c>
      <c r="P20" s="1475"/>
      <c r="Q20" s="1484"/>
      <c r="R20" s="1484"/>
      <c r="S20" s="842"/>
      <c r="Z20" s="1480"/>
      <c r="AB20" s="1480"/>
      <c r="AC20" s="1479"/>
      <c r="AH20" s="1480"/>
      <c r="AJ20" s="1480"/>
      <c r="AK20" s="1479"/>
      <c r="AN20" s="624"/>
      <c r="AO20" s="624"/>
      <c r="AP20" s="624"/>
      <c r="AQ20" s="624"/>
      <c r="AR20" s="624"/>
      <c r="AS20" s="1273">
        <v>0</v>
      </c>
    </row>
    <row s="5676" customFormat="1" customHeight="1" ht="14.25" hidden="1">
      <c r="L21" s="1442"/>
      <c r="M21" s="1475"/>
      <c r="N21" s="1475"/>
      <c r="O21" s="1475"/>
      <c r="P21" s="1475"/>
      <c r="Q21" s="1484"/>
      <c r="R21" s="1484"/>
      <c r="S21" s="842"/>
      <c r="AC21" s="1479"/>
      <c r="AK21" s="1479"/>
      <c r="AN21" s="624"/>
      <c r="AO21" s="624"/>
      <c r="AP21" s="624"/>
      <c r="AQ21" s="624"/>
      <c r="AR21" s="624"/>
      <c r="AS21" s="1273">
        <v>0</v>
      </c>
    </row>
    <row s="5676" customFormat="1" customHeight="1" ht="33.75" hidden="1">
      <c r="L22" s="1442"/>
      <c r="M22" s="1475"/>
      <c r="N22" s="1475"/>
      <c r="O22" s="1477" t="s">
        <v>413</v>
      </c>
      <c r="P22" s="1475"/>
      <c r="Q22" s="1484"/>
      <c r="R22" s="1484"/>
      <c r="S22" s="842"/>
      <c r="T22" s="1273" t="s">
        <v>414</v>
      </c>
      <c r="AA22" s="299" t="s">
        <v>415</v>
      </c>
      <c r="AC22" s="299" t="s">
        <v>416</v>
      </c>
      <c r="AD22" s="1273" t="s">
        <v>414</v>
      </c>
      <c r="AI22" s="299" t="s">
        <v>417</v>
      </c>
      <c r="AK22" s="299" t="s">
        <v>416</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ООО "Ростовские тепловые сети"</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03"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03" customFormat="1" customHeight="1" ht="18.75" hidden="1">
      <c r="A30" s="1481"/>
      <c r="B30" s="1481"/>
      <c r="C30" s="1481"/>
      <c r="D30" s="1481"/>
      <c r="E30" s="1481"/>
      <c r="F30" s="1481"/>
      <c r="G30" s="1481"/>
      <c r="H30" s="1481"/>
      <c r="I30" s="1481"/>
      <c r="J30" s="1481"/>
      <c r="K30" s="1481"/>
      <c r="L30" s="1482"/>
      <c r="M30" s="1481"/>
      <c r="N30" s="1481"/>
      <c r="O30" s="1481"/>
      <c r="S30" s="2363" t="s">
        <v>418</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803" customFormat="1" customHeight="1" ht="18.75" hidden="1">
      <c r="A31" s="1481"/>
      <c r="B31" s="1481"/>
      <c r="C31" s="1481"/>
      <c r="D31" s="1481"/>
      <c r="E31" s="1481"/>
      <c r="F31" s="1481"/>
      <c r="G31" s="1481"/>
      <c r="H31" s="1481"/>
      <c r="I31" s="1481"/>
      <c r="J31" s="1481"/>
      <c r="K31" s="1481"/>
      <c r="L31" s="1482"/>
      <c r="M31" s="1481"/>
      <c r="N31" s="1481"/>
      <c r="O31" s="1481"/>
      <c r="S31" s="2363" t="s">
        <v>419</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803"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03" customFormat="1" customHeight="1" ht="18.75" hidden="1">
      <c r="A34" s="1481"/>
      <c r="B34" s="1481"/>
      <c r="C34" s="1481"/>
      <c r="D34" s="1481"/>
      <c r="E34" s="1481"/>
      <c r="F34" s="1481"/>
      <c r="G34" s="1481"/>
      <c r="H34" s="1481"/>
      <c r="I34" s="1481"/>
      <c r="J34" s="1481"/>
      <c r="K34" s="1481"/>
      <c r="L34" s="1482"/>
      <c r="M34" s="1481"/>
      <c r="N34" s="1481"/>
      <c r="O34" s="1481"/>
      <c r="S34" s="2363" t="s">
        <v>420</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803" customFormat="1" customHeight="1" ht="18.75" hidden="1">
      <c r="A35" s="1481"/>
      <c r="B35" s="1481"/>
      <c r="C35" s="1481"/>
      <c r="D35" s="1481"/>
      <c r="E35" s="1481"/>
      <c r="F35" s="1481"/>
      <c r="G35" s="1481"/>
      <c r="H35" s="1481"/>
      <c r="I35" s="1481"/>
      <c r="J35" s="1481"/>
      <c r="K35" s="1481"/>
      <c r="L35" s="1482"/>
      <c r="M35" s="1481"/>
      <c r="N35" s="1481"/>
      <c r="O35" s="1481"/>
      <c r="S35" s="2363" t="s">
        <v>421</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80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422</v>
      </c>
      <c r="AD36" s="439"/>
      <c r="AE36" s="439"/>
      <c r="AF36" s="439"/>
      <c r="AG36" s="439"/>
      <c r="AH36" s="439"/>
      <c r="AI36" s="439"/>
      <c r="AJ36" s="439"/>
      <c r="AK36" s="391" t="s">
        <v>422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296</v>
      </c>
      <c r="AS38" s="1268">
        <v>14</v>
      </c>
    </row>
    <row customHeight="1" ht="14.699999999999998">
      <c r="Q39" s="489"/>
      <c r="R39" s="489"/>
      <c r="S39" s="2386" t="s">
        <v>88</v>
      </c>
      <c r="T39" s="2322" t="s">
        <v>423</v>
      </c>
      <c r="U39" s="414"/>
      <c r="V39" s="2387" t="s">
        <v>424</v>
      </c>
      <c r="W39" s="2388"/>
      <c r="X39" s="2404"/>
      <c r="Y39" s="2404"/>
      <c r="Z39" s="2388"/>
      <c r="AA39" s="2388"/>
      <c r="AB39" s="2389"/>
      <c r="AC39" s="2390" t="s">
        <v>425</v>
      </c>
      <c r="AD39" s="2387" t="s">
        <v>424</v>
      </c>
      <c r="AE39" s="2388"/>
      <c r="AF39" s="2404"/>
      <c r="AG39" s="2404"/>
      <c r="AH39" s="2388"/>
      <c r="AI39" s="2388"/>
      <c r="AJ39" s="2389"/>
      <c r="AK39" s="2390" t="s">
        <v>426</v>
      </c>
      <c r="AL39" s="2393" t="s">
        <v>427</v>
      </c>
      <c r="AM39" s="2240"/>
      <c r="AS39" s="1268">
        <v>14</v>
      </c>
    </row>
    <row customHeight="1" ht="24">
      <c r="Q40" s="489"/>
      <c r="R40" s="489"/>
      <c r="S40" s="2386"/>
      <c r="T40" s="2322"/>
      <c r="U40" s="1144"/>
      <c r="V40" s="2405" t="s">
        <v>428</v>
      </c>
      <c r="W40" s="2407" t="s">
        <v>429</v>
      </c>
      <c r="X40" s="1489" t="s">
        <v>430</v>
      </c>
      <c r="Y40" s="1489"/>
      <c r="Z40" s="2382" t="s">
        <v>431</v>
      </c>
      <c r="AA40" s="2382"/>
      <c r="AB40" s="2376"/>
      <c r="AC40" s="2391"/>
      <c r="AD40" s="2405" t="s">
        <v>428</v>
      </c>
      <c r="AE40" s="2407" t="s">
        <v>429</v>
      </c>
      <c r="AF40" s="1489" t="s">
        <v>430</v>
      </c>
      <c r="AG40" s="1489"/>
      <c r="AH40" s="2382" t="s">
        <v>431</v>
      </c>
      <c r="AI40" s="2382"/>
      <c r="AJ40" s="2376"/>
      <c r="AK40" s="2391"/>
      <c r="AL40" s="2394"/>
      <c r="AM40" s="2240"/>
      <c r="AS40" s="1268">
        <v>23</v>
      </c>
    </row>
    <row s="5855" customFormat="1" customHeight="1" ht="24">
      <c r="A41" s="1483"/>
      <c r="B41" s="1483" t="s">
        <v>132</v>
      </c>
      <c r="C41" s="1483" t="s">
        <v>133</v>
      </c>
      <c r="D41" s="1483" t="s">
        <v>134</v>
      </c>
      <c r="E41" s="1477" t="s">
        <v>432</v>
      </c>
      <c r="F41" s="1477" t="s">
        <v>433</v>
      </c>
      <c r="G41" s="1477" t="s">
        <v>434</v>
      </c>
      <c r="H41" s="1477" t="s">
        <v>435</v>
      </c>
      <c r="I41" s="1477" t="s">
        <v>436</v>
      </c>
      <c r="J41" s="1477" t="s">
        <v>437</v>
      </c>
      <c r="K41" s="1477" t="s">
        <v>438</v>
      </c>
      <c r="L41" s="1477" t="s">
        <v>413</v>
      </c>
      <c r="M41" s="1475"/>
      <c r="N41" s="1475"/>
      <c r="O41" s="1475"/>
      <c r="P41" s="1441"/>
      <c r="Q41" s="489"/>
      <c r="R41" s="489"/>
      <c r="S41" s="2386"/>
      <c r="T41" s="2322"/>
      <c r="U41" s="415"/>
      <c r="V41" s="2406"/>
      <c r="W41" s="2408"/>
      <c r="X41" s="1486" t="s">
        <v>439</v>
      </c>
      <c r="Y41" s="1486" t="s">
        <v>440</v>
      </c>
      <c r="Z41" s="1447" t="s">
        <v>441</v>
      </c>
      <c r="AA41" s="2383" t="s">
        <v>442</v>
      </c>
      <c r="AB41" s="2384"/>
      <c r="AC41" s="2392"/>
      <c r="AD41" s="2406"/>
      <c r="AE41" s="2408"/>
      <c r="AF41" s="1486" t="s">
        <v>439</v>
      </c>
      <c r="AG41" s="1486" t="s">
        <v>440</v>
      </c>
      <c r="AH41" s="1447" t="s">
        <v>441</v>
      </c>
      <c r="AI41" s="2383" t="s">
        <v>442</v>
      </c>
      <c r="AJ41" s="2384"/>
      <c r="AK41" s="2392"/>
      <c r="AL41" s="2395"/>
      <c r="AM41" s="2240"/>
      <c r="AN41" s="624"/>
      <c r="AO41" s="613"/>
      <c r="AP41" s="613"/>
      <c r="AQ41" s="613"/>
      <c r="AR41" s="613"/>
      <c r="AS41" s="695">
        <v>23</v>
      </c>
    </row>
    <row s="619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106</v>
      </c>
      <c r="T42" s="1368" t="s">
        <v>107</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120</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189</v>
      </c>
      <c r="B44" s="1476" t="s">
        <v>190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393</v>
      </c>
      <c r="AO44" s="613"/>
      <c r="AP44" s="613" t="str">
        <f>IF(T44="","",T44)</f>
        <v>Территория действия тарифа</v>
      </c>
      <c r="AQ44" s="613"/>
      <c r="AR44" s="613"/>
      <c r="AS44" s="1268">
        <v>21</v>
      </c>
    </row>
    <row customHeight="1" ht="24">
      <c r="A45" s="1476" t="s">
        <v>189</v>
      </c>
      <c r="B45" s="1476" t="s">
        <v>190</v>
      </c>
      <c r="C45" s="1476" t="s">
        <v>191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395</v>
      </c>
      <c r="AO45" s="613"/>
      <c r="AP45" s="613" t="str">
        <f>IF(T45="","",T45)</f>
        <v>Наименование системы теплоснабжения </v>
      </c>
      <c r="AQ45" s="613"/>
      <c r="AR45" s="613"/>
      <c r="AS45" s="1268">
        <v>23</v>
      </c>
    </row>
    <row customHeight="1" ht="22.049999999999997">
      <c r="A46" s="1476" t="s">
        <v>189</v>
      </c>
      <c r="B46" s="1476" t="s">
        <v>190</v>
      </c>
      <c r="C46" s="1476" t="s">
        <v>191</v>
      </c>
      <c r="D46" s="1476" t="s">
        <v>192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397</v>
      </c>
      <c r="AO46" s="613"/>
      <c r="AP46" s="613" t="str">
        <f>IF(T46="","",T46)</f>
        <v>Источник тепловой энергии  </v>
      </c>
      <c r="AQ46" s="613"/>
      <c r="AR46" s="613"/>
      <c r="AS46" s="1268">
        <v>21</v>
      </c>
    </row>
    <row customHeight="1" ht="49.5">
      <c r="A47" s="1476" t="s">
        <v>189</v>
      </c>
      <c r="B47" s="1476" t="s">
        <v>190</v>
      </c>
      <c r="C47" s="1476" t="s">
        <v>191</v>
      </c>
      <c r="D47" s="1476" t="s">
        <v>192</v>
      </c>
      <c r="E47" s="2372"/>
      <c r="F47" s="2372"/>
      <c r="G47" s="2372"/>
      <c r="H47" s="2372"/>
      <c r="I47" s="2369" t="str">
        <f>S46&amp;".1"</f>
        <v>....1</v>
      </c>
      <c r="J47" s="1476"/>
      <c r="K47" s="1476"/>
      <c r="L47" s="1477" t="s">
        <v>398</v>
      </c>
      <c r="P47" s="2370">
        <v>1</v>
      </c>
      <c r="Q47" s="1444"/>
      <c r="R47" s="469"/>
      <c r="S47" s="1449" t="str">
        <f>$I47</f>
        <v>....1</v>
      </c>
      <c r="T47" s="398" t="s">
        <v>399</v>
      </c>
      <c r="U47" s="413"/>
      <c r="V47" s="2358"/>
      <c r="W47" s="2359"/>
      <c r="X47" s="2359"/>
      <c r="Y47" s="2359"/>
      <c r="Z47" s="2359"/>
      <c r="AA47" s="2359"/>
      <c r="AB47" s="2359"/>
      <c r="AC47" s="2360"/>
      <c r="AD47" s="2358"/>
      <c r="AE47" s="2359"/>
      <c r="AF47" s="2359"/>
      <c r="AG47" s="2359"/>
      <c r="AH47" s="2359"/>
      <c r="AI47" s="2359"/>
      <c r="AJ47" s="2359"/>
      <c r="AK47" s="2359"/>
      <c r="AL47" s="2360"/>
      <c r="AM47" s="1371" t="s">
        <v>400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189</v>
      </c>
      <c r="B48" s="1476" t="s">
        <v>190</v>
      </c>
      <c r="C48" s="1476" t="s">
        <v>191</v>
      </c>
      <c r="D48" s="1476" t="s">
        <v>192</v>
      </c>
      <c r="E48" s="2372"/>
      <c r="F48" s="2372"/>
      <c r="G48" s="2372"/>
      <c r="H48" s="2372"/>
      <c r="I48" s="2399"/>
      <c r="J48" s="2369" t="str">
        <f>I47&amp;".1"</f>
        <v>....1.1</v>
      </c>
      <c r="K48" s="1476"/>
      <c r="L48" s="1477" t="s">
        <v>401</v>
      </c>
      <c r="P48" s="2370"/>
      <c r="Q48" s="2370">
        <v>1</v>
      </c>
      <c r="R48" s="470"/>
      <c r="S48" s="1449" t="str">
        <f>$J48</f>
        <v>....1.1</v>
      </c>
      <c r="T48" s="399" t="s">
        <v>402</v>
      </c>
      <c r="U48" s="413"/>
      <c r="V48" s="2358"/>
      <c r="W48" s="2359"/>
      <c r="X48" s="2359"/>
      <c r="Y48" s="2359"/>
      <c r="Z48" s="2359"/>
      <c r="AA48" s="2359"/>
      <c r="AB48" s="2359"/>
      <c r="AC48" s="2360"/>
      <c r="AD48" s="2358"/>
      <c r="AE48" s="2359"/>
      <c r="AF48" s="2359"/>
      <c r="AG48" s="2359"/>
      <c r="AH48" s="2359"/>
      <c r="AI48" s="2359"/>
      <c r="AJ48" s="2359"/>
      <c r="AK48" s="2359"/>
      <c r="AL48" s="2360"/>
      <c r="AM48" s="1371" t="s">
        <v>403</v>
      </c>
      <c r="AO48" s="613"/>
      <c r="AP48" s="613" t="str">
        <f>IF(T48="","",T48)</f>
        <v>Группа потребителей</v>
      </c>
      <c r="AQ48" s="613"/>
      <c r="AR48" s="613"/>
      <c r="AS48" s="1268">
        <v>21</v>
      </c>
    </row>
    <row customHeight="1" ht="22.049999999999997">
      <c r="A49" s="1476" t="s">
        <v>189</v>
      </c>
      <c r="B49" s="1476" t="s">
        <v>190</v>
      </c>
      <c r="C49" s="1476" t="s">
        <v>191</v>
      </c>
      <c r="D49" s="1476" t="s">
        <v>192</v>
      </c>
      <c r="E49" s="2372"/>
      <c r="F49" s="2372"/>
      <c r="G49" s="2372"/>
      <c r="H49" s="2372"/>
      <c r="I49" s="2399"/>
      <c r="J49" s="2399"/>
      <c r="K49" s="2369" t="str">
        <f>J48&amp;".1"</f>
        <v>....1.1.1</v>
      </c>
      <c r="L49" s="1477" t="s">
        <v>404</v>
      </c>
      <c r="P49" s="2370"/>
      <c r="Q49" s="2370"/>
      <c r="R49" s="470">
        <v>1</v>
      </c>
      <c r="S49" s="1449" t="str">
        <f>$K49</f>
        <v>....1.1.1</v>
      </c>
      <c r="T49" s="1460"/>
      <c r="U49" s="413"/>
      <c r="V49" s="438"/>
      <c r="W49" s="864"/>
      <c r="X49" s="438"/>
      <c r="Y49" s="497"/>
      <c r="Z49" s="2378"/>
      <c r="AA49" s="2220" t="s">
        <v>65</v>
      </c>
      <c r="AB49" s="2378"/>
      <c r="AC49" s="2220" t="s">
        <v>65</v>
      </c>
      <c r="AD49" s="438"/>
      <c r="AE49" s="864"/>
      <c r="AF49" s="438"/>
      <c r="AG49" s="497"/>
      <c r="AH49" s="2378"/>
      <c r="AI49" s="2220" t="s">
        <v>65</v>
      </c>
      <c r="AJ49" s="2400"/>
      <c r="AK49" s="2220" t="s">
        <v>65</v>
      </c>
      <c r="AL49" s="1461"/>
      <c r="AM49" s="2366" t="s">
        <v>405</v>
      </c>
      <c r="AN49" s="624">
        <f>STRCHECKDATE(V50:AL50)</f>
      </c>
      <c r="AO49" s="613"/>
      <c r="AP49" s="613" t="str">
        <f>IF(T49="","",T49)</f>
        <v/>
      </c>
      <c r="AQ49" s="613"/>
      <c r="AR49" s="613"/>
      <c r="AS49" s="1268">
        <v>21</v>
      </c>
    </row>
    <row customHeight="1" ht="1.05">
      <c r="A50" s="1476" t="s">
        <v>189</v>
      </c>
      <c r="B50" s="1476" t="s">
        <v>190</v>
      </c>
      <c r="C50" s="1476" t="s">
        <v>191</v>
      </c>
      <c r="D50" s="1476" t="s">
        <v>192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189</v>
      </c>
      <c r="B51" s="1476" t="s">
        <v>190</v>
      </c>
      <c r="C51" s="1476" t="s">
        <v>191</v>
      </c>
      <c r="D51" s="1476" t="s">
        <v>192</v>
      </c>
      <c r="E51" s="2372"/>
      <c r="F51" s="2372"/>
      <c r="G51" s="2372"/>
      <c r="H51" s="2372"/>
      <c r="I51" s="2399"/>
      <c r="J51" s="2369"/>
      <c r="K51" s="1476"/>
      <c r="L51" s="1477"/>
      <c r="P51" s="2370"/>
      <c r="Q51" s="2370"/>
      <c r="R51" s="469"/>
      <c r="S51" s="1391"/>
      <c r="T51" s="401" t="s">
        <v>406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189</v>
      </c>
      <c r="B52" s="1476" t="s">
        <v>190</v>
      </c>
      <c r="C52" s="1476" t="s">
        <v>191</v>
      </c>
      <c r="D52" s="1476" t="s">
        <v>192</v>
      </c>
      <c r="E52" s="2372"/>
      <c r="F52" s="2372"/>
      <c r="G52" s="2372"/>
      <c r="H52" s="2372"/>
      <c r="I52" s="2369"/>
      <c r="J52" s="1476"/>
      <c r="K52" s="1476"/>
      <c r="L52" s="1477"/>
      <c r="P52" s="2370"/>
      <c r="Q52" s="1444"/>
      <c r="R52" s="469"/>
      <c r="S52" s="1391"/>
      <c r="T52" s="400" t="s">
        <v>407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189</v>
      </c>
      <c r="B53" s="1476" t="s">
        <v>190</v>
      </c>
      <c r="C53" s="1476" t="s">
        <v>191</v>
      </c>
      <c r="D53" s="1476" t="s">
        <v>192</v>
      </c>
      <c r="E53" s="2372"/>
      <c r="F53" s="2372"/>
      <c r="G53" s="2372"/>
      <c r="H53" s="2371"/>
      <c r="I53" s="1476"/>
      <c r="J53" s="1476"/>
      <c r="K53" s="1476"/>
      <c r="L53" s="1477"/>
      <c r="M53" s="1478"/>
      <c r="N53" s="1478"/>
      <c r="O53" s="650"/>
      <c r="P53" s="473"/>
      <c r="Q53" s="488"/>
      <c r="R53" s="468"/>
      <c r="S53" s="1391"/>
      <c r="T53" s="478" t="s">
        <v>408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677" customFormat="1" customHeight="1" ht="1.05">
      <c r="A54" s="1456" t="s">
        <v>189</v>
      </c>
      <c r="B54" s="1456" t="s">
        <v>190</v>
      </c>
      <c r="C54" s="1456" t="s">
        <v>191</v>
      </c>
      <c r="D54" s="1427"/>
      <c r="E54" s="2372"/>
      <c r="F54" s="2372"/>
      <c r="G54" s="2371"/>
      <c r="H54" s="1427"/>
      <c r="I54" s="1427"/>
      <c r="J54" s="1427"/>
      <c r="K54" s="1427"/>
      <c r="L54" s="1452"/>
      <c r="M54" s="1428"/>
      <c r="N54" s="1428"/>
      <c r="P54" s="1429"/>
      <c r="Q54" s="1430"/>
      <c r="R54" s="1429"/>
      <c r="S54" s="1435"/>
      <c r="T54" s="1438" t="s">
        <v>409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77" customFormat="1" customHeight="1" ht="1.05">
      <c r="A55" s="1456" t="s">
        <v>189</v>
      </c>
      <c r="B55" s="1456" t="s">
        <v>190</v>
      </c>
      <c r="C55" s="1427"/>
      <c r="D55" s="1427"/>
      <c r="E55" s="2372"/>
      <c r="F55" s="2371"/>
      <c r="G55" s="1427"/>
      <c r="H55" s="1427"/>
      <c r="I55" s="1427"/>
      <c r="J55" s="1427"/>
      <c r="K55" s="1427"/>
      <c r="L55" s="1452"/>
      <c r="M55" s="1434"/>
      <c r="N55" s="1434"/>
      <c r="P55" s="1429"/>
      <c r="Q55" s="1430"/>
      <c r="R55" s="1429"/>
      <c r="S55" s="1435"/>
      <c r="T55" s="1438" t="s">
        <v>410</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77" customFormat="1" customHeight="1" ht="1.05">
      <c r="A56" s="1456" t="s">
        <v>189</v>
      </c>
      <c r="B56" s="1456"/>
      <c r="C56" s="1456"/>
      <c r="D56" s="1456"/>
      <c r="E56" s="2371"/>
      <c r="F56" s="1456"/>
      <c r="G56" s="1456"/>
      <c r="H56" s="1456"/>
      <c r="I56" s="1456"/>
      <c r="J56" s="1456"/>
      <c r="K56" s="1456"/>
      <c r="L56" s="1459"/>
      <c r="M56" s="1434"/>
      <c r="N56" s="1434"/>
      <c r="O56" s="631"/>
      <c r="P56" s="493"/>
      <c r="Q56" s="1457"/>
      <c r="R56" s="493"/>
      <c r="S56" s="1435"/>
      <c r="T56" s="1438" t="s">
        <v>411</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7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0FE97-9321-B16F-3848-F9B746E56A3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676" width="10.57421875" hidden="1"/>
    <col min="2" max="2" style="5676" width="11.00390625" hidden="1" customWidth="1"/>
    <col min="3" max="3" style="5676" width="10.57421875" hidden="1"/>
    <col min="4" max="4" style="5676" width="11.8515625" hidden="1" customWidth="1"/>
    <col min="5" max="5" style="5676" width="10.00390625" hidden="1" customWidth="1"/>
    <col min="6" max="6" style="5676" width="8.7109375" hidden="1" customWidth="1"/>
    <col min="7" max="7" style="5676" width="7.57421875" hidden="1" customWidth="1"/>
    <col min="8" max="8" style="5676" width="11.421875" hidden="1" customWidth="1"/>
    <col min="9" max="9" style="5676" width="12.00390625" hidden="1" customWidth="1"/>
    <col min="10" max="10" style="5676" width="9.8515625" hidden="1" customWidth="1"/>
    <col min="11" max="11" style="5676" width="11.421875" hidden="1" customWidth="1"/>
    <col min="12" max="12" style="6437" width="19.140625" hidden="1" customWidth="1"/>
    <col min="13" max="14" style="6438" width="12.28125" hidden="1" customWidth="1"/>
    <col min="15" max="15" style="6438" width="23.421875" hidden="1" customWidth="1"/>
    <col min="16" max="16" style="6439" width="3.7109375" hidden="1" customWidth="1"/>
    <col min="17" max="18" style="6440" width="3.00390625" customWidth="1"/>
    <col min="19" max="19" style="6441" width="12.00390625" customWidth="1"/>
    <col min="20" max="20" style="5599" width="31.00390625" customWidth="1"/>
    <col min="21" max="21" style="5599" width="0.140625" customWidth="1"/>
    <col min="22" max="22" style="5599" width="24.7109375" hidden="1" customWidth="1"/>
    <col min="23" max="23" style="5599" width="0.140625" hidden="1" customWidth="1"/>
    <col min="24" max="25" style="5599" width="24.7109375" hidden="1" customWidth="1"/>
    <col min="26" max="26" style="5599" width="11.7109375" hidden="1" customWidth="1"/>
    <col min="27" max="27" style="5599" width="3.7109375" hidden="1" customWidth="1"/>
    <col min="28" max="28" style="5599" width="11.7109375" hidden="1" customWidth="1"/>
    <col min="29" max="29" style="5599" width="8.57421875" hidden="1" customWidth="1"/>
    <col min="30" max="30" style="5599" width="24.7109375" customWidth="1"/>
    <col min="31" max="31" style="5599" width="0.140625" customWidth="1"/>
    <col min="32" max="33" style="5599" width="24.00390625" customWidth="1"/>
    <col min="34" max="34" style="5599" width="11.00390625" customWidth="1"/>
    <col min="35" max="35" style="5599" width="3.7109375" customWidth="1"/>
    <col min="36" max="36" style="5599" width="11.00390625" customWidth="1"/>
    <col min="37" max="37" style="5599" width="8.57421875" hidden="1" customWidth="1"/>
    <col min="38" max="38" style="5599" width="4.00390625" customWidth="1"/>
    <col min="39" max="39" style="5599" width="115.00390625" customWidth="1"/>
    <col min="40" max="44" style="5677" width="10.00390625" customWidth="1"/>
    <col min="45" max="45" style="5599"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120</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397</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398</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401</v>
      </c>
      <c r="M7" s="650"/>
      <c r="N7" s="1479"/>
      <c r="P7" s="2370"/>
      <c r="Q7" s="2370">
        <v>1</v>
      </c>
      <c r="R7" s="470"/>
      <c r="S7" s="1449">
        <f>$J7</f>
      </c>
      <c r="T7" s="399" t="s">
        <v>402</v>
      </c>
      <c r="U7" s="413"/>
      <c r="V7" s="2358"/>
      <c r="W7" s="2359"/>
      <c r="X7" s="2359"/>
      <c r="Y7" s="2359"/>
      <c r="Z7" s="2359"/>
      <c r="AA7" s="2359"/>
      <c r="AB7" s="2359"/>
      <c r="AC7" s="2360"/>
      <c r="AD7" s="2358"/>
      <c r="AE7" s="2359"/>
      <c r="AF7" s="2359"/>
      <c r="AG7" s="2359"/>
      <c r="AH7" s="2359"/>
      <c r="AI7" s="2359"/>
      <c r="AJ7" s="2359"/>
      <c r="AK7" s="2359"/>
      <c r="AL7" s="2360"/>
      <c r="AM7" s="1371" t="s">
        <v>403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404</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407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67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409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7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410</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7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411</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76" customFormat="1" customHeight="1" ht="22.5" hidden="1">
      <c r="L20" s="1442"/>
      <c r="M20" s="1475"/>
      <c r="N20" s="1475"/>
      <c r="O20" s="1480" t="s">
        <v>412</v>
      </c>
      <c r="P20" s="1475"/>
      <c r="Q20" s="1484"/>
      <c r="R20" s="1484"/>
      <c r="S20" s="842"/>
      <c r="Z20" s="1480"/>
      <c r="AB20" s="1480"/>
      <c r="AC20" s="1479"/>
      <c r="AH20" s="1480"/>
      <c r="AJ20" s="1480"/>
      <c r="AK20" s="1479"/>
      <c r="AN20" s="624"/>
      <c r="AO20" s="624"/>
      <c r="AP20" s="624"/>
      <c r="AQ20" s="624"/>
      <c r="AR20" s="624"/>
      <c r="AS20" s="1273">
        <v>0</v>
      </c>
    </row>
    <row s="5676" customFormat="1" customHeight="1" ht="14.25" hidden="1">
      <c r="L21" s="1442"/>
      <c r="M21" s="1475"/>
      <c r="N21" s="1475"/>
      <c r="O21" s="1475"/>
      <c r="P21" s="1475"/>
      <c r="Q21" s="1484"/>
      <c r="R21" s="1484"/>
      <c r="S21" s="842"/>
      <c r="AC21" s="1479"/>
      <c r="AK21" s="1479"/>
      <c r="AN21" s="624"/>
      <c r="AO21" s="624"/>
      <c r="AP21" s="624"/>
      <c r="AQ21" s="624"/>
      <c r="AR21" s="624"/>
      <c r="AS21" s="1273">
        <v>0</v>
      </c>
    </row>
    <row s="5676" customFormat="1" customHeight="1" ht="14.25" hidden="1">
      <c r="L22" s="1442"/>
      <c r="M22" s="1475"/>
      <c r="N22" s="1475"/>
      <c r="O22" s="1477" t="s">
        <v>413</v>
      </c>
      <c r="P22" s="1475"/>
      <c r="Q22" s="1484"/>
      <c r="R22" s="1484"/>
      <c r="S22" s="842"/>
      <c r="T22" s="1273" t="s">
        <v>414</v>
      </c>
      <c r="AA22" s="299" t="s">
        <v>415</v>
      </c>
      <c r="AC22" s="299" t="s">
        <v>416</v>
      </c>
      <c r="AD22" s="1273" t="s">
        <v>414</v>
      </c>
      <c r="AI22" s="299" t="s">
        <v>417</v>
      </c>
      <c r="AK22" s="299" t="s">
        <v>416</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ООО "Ростовские тепловые сети"</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03"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03" customFormat="1" customHeight="1" ht="18.75" hidden="1">
      <c r="A30" s="1481"/>
      <c r="B30" s="1481"/>
      <c r="C30" s="1481"/>
      <c r="D30" s="1481"/>
      <c r="E30" s="1481"/>
      <c r="F30" s="1481"/>
      <c r="G30" s="1481"/>
      <c r="H30" s="1481"/>
      <c r="I30" s="1481"/>
      <c r="J30" s="1481"/>
      <c r="K30" s="1481"/>
      <c r="L30" s="1482"/>
      <c r="M30" s="1481"/>
      <c r="N30" s="1481"/>
      <c r="O30" s="1481"/>
      <c r="S30" s="2363" t="s">
        <v>418</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803" customFormat="1" customHeight="1" ht="18.75" hidden="1">
      <c r="A31" s="1481"/>
      <c r="B31" s="1481"/>
      <c r="C31" s="1481"/>
      <c r="D31" s="1481"/>
      <c r="E31" s="1481"/>
      <c r="F31" s="1481"/>
      <c r="G31" s="1481"/>
      <c r="H31" s="1481"/>
      <c r="I31" s="1481"/>
      <c r="J31" s="1481"/>
      <c r="K31" s="1481"/>
      <c r="L31" s="1482"/>
      <c r="M31" s="1481"/>
      <c r="N31" s="1481"/>
      <c r="O31" s="1481"/>
      <c r="S31" s="2363" t="s">
        <v>419</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803"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03" customFormat="1" customHeight="1" ht="18.75" hidden="1">
      <c r="A34" s="1481"/>
      <c r="B34" s="1481"/>
      <c r="C34" s="1481"/>
      <c r="D34" s="1481"/>
      <c r="E34" s="1481"/>
      <c r="F34" s="1481"/>
      <c r="G34" s="1481"/>
      <c r="H34" s="1481"/>
      <c r="I34" s="1481"/>
      <c r="J34" s="1481"/>
      <c r="K34" s="1481"/>
      <c r="L34" s="1482"/>
      <c r="M34" s="1481"/>
      <c r="N34" s="1481"/>
      <c r="O34" s="1481"/>
      <c r="S34" s="2363" t="s">
        <v>420</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803" customFormat="1" customHeight="1" ht="18.75" hidden="1">
      <c r="A35" s="1481"/>
      <c r="B35" s="1481"/>
      <c r="C35" s="1481"/>
      <c r="D35" s="1481"/>
      <c r="E35" s="1481"/>
      <c r="F35" s="1481"/>
      <c r="G35" s="1481"/>
      <c r="H35" s="1481"/>
      <c r="I35" s="1481"/>
      <c r="J35" s="1481"/>
      <c r="K35" s="1481"/>
      <c r="L35" s="1482"/>
      <c r="M35" s="1481"/>
      <c r="N35" s="1481"/>
      <c r="O35" s="1481"/>
      <c r="S35" s="2363" t="s">
        <v>421</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80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422</v>
      </c>
      <c r="AD36" s="439"/>
      <c r="AE36" s="439"/>
      <c r="AF36" s="439"/>
      <c r="AG36" s="439"/>
      <c r="AH36" s="439"/>
      <c r="AI36" s="439"/>
      <c r="AJ36" s="439"/>
      <c r="AK36" s="391" t="s">
        <v>422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296</v>
      </c>
      <c r="AS38" s="1268">
        <v>14</v>
      </c>
    </row>
    <row customHeight="1" ht="14.699999999999998">
      <c r="Q39" s="489"/>
      <c r="R39" s="489"/>
      <c r="S39" s="2386" t="s">
        <v>88</v>
      </c>
      <c r="T39" s="2322" t="s">
        <v>423</v>
      </c>
      <c r="U39" s="414"/>
      <c r="V39" s="2387" t="s">
        <v>424</v>
      </c>
      <c r="W39" s="2388"/>
      <c r="X39" s="2388"/>
      <c r="Y39" s="2388"/>
      <c r="Z39" s="2388"/>
      <c r="AA39" s="2388"/>
      <c r="AB39" s="2389"/>
      <c r="AC39" s="2390" t="s">
        <v>425</v>
      </c>
      <c r="AD39" s="2387" t="s">
        <v>424</v>
      </c>
      <c r="AE39" s="2388"/>
      <c r="AF39" s="2388"/>
      <c r="AG39" s="2388"/>
      <c r="AH39" s="2388"/>
      <c r="AI39" s="2388"/>
      <c r="AJ39" s="2389"/>
      <c r="AK39" s="2390" t="s">
        <v>426</v>
      </c>
      <c r="AL39" s="2393" t="s">
        <v>427</v>
      </c>
      <c r="AM39" s="2240"/>
      <c r="AS39" s="1268">
        <v>14</v>
      </c>
    </row>
    <row customHeight="1" ht="35.699999999999996">
      <c r="Q40" s="489"/>
      <c r="R40" s="489"/>
      <c r="S40" s="2386"/>
      <c r="T40" s="2322"/>
      <c r="U40" s="1144"/>
      <c r="V40" s="2373" t="s">
        <v>428</v>
      </c>
      <c r="W40" s="2396"/>
      <c r="X40" s="2375" t="s">
        <v>430</v>
      </c>
      <c r="Y40" s="2376"/>
      <c r="Z40" s="2375" t="s">
        <v>431</v>
      </c>
      <c r="AA40" s="2382"/>
      <c r="AB40" s="2376"/>
      <c r="AC40" s="2391"/>
      <c r="AD40" s="2373" t="s">
        <v>445</v>
      </c>
      <c r="AE40" s="2396"/>
      <c r="AF40" s="2375" t="s">
        <v>430</v>
      </c>
      <c r="AG40" s="2376"/>
      <c r="AH40" s="2375" t="s">
        <v>431</v>
      </c>
      <c r="AI40" s="2382"/>
      <c r="AJ40" s="2376"/>
      <c r="AK40" s="2391"/>
      <c r="AL40" s="2394"/>
      <c r="AM40" s="2240"/>
      <c r="AS40" s="1268">
        <v>34</v>
      </c>
    </row>
    <row customHeight="1" ht="35.699999999999996">
      <c r="A41" s="1483"/>
      <c r="B41" s="1483" t="s">
        <v>132</v>
      </c>
      <c r="C41" s="1483" t="s">
        <v>133</v>
      </c>
      <c r="D41" s="1483" t="s">
        <v>134</v>
      </c>
      <c r="E41" s="1477" t="s">
        <v>432</v>
      </c>
      <c r="F41" s="1477" t="s">
        <v>433</v>
      </c>
      <c r="G41" s="1477" t="s">
        <v>434</v>
      </c>
      <c r="H41" s="1477" t="s">
        <v>435</v>
      </c>
      <c r="I41" s="1477" t="s">
        <v>436</v>
      </c>
      <c r="J41" s="1477" t="s">
        <v>437</v>
      </c>
      <c r="K41" s="1477" t="s">
        <v>438</v>
      </c>
      <c r="L41" s="1477" t="s">
        <v>413</v>
      </c>
      <c r="Q41" s="489"/>
      <c r="R41" s="489"/>
      <c r="S41" s="2386"/>
      <c r="T41" s="2322"/>
      <c r="U41" s="415"/>
      <c r="V41" s="2374"/>
      <c r="W41" s="2397"/>
      <c r="X41" s="1335" t="s">
        <v>439</v>
      </c>
      <c r="Y41" s="1335" t="s">
        <v>440</v>
      </c>
      <c r="Z41" s="1451" t="s">
        <v>441</v>
      </c>
      <c r="AA41" s="2383" t="s">
        <v>442</v>
      </c>
      <c r="AB41" s="2384"/>
      <c r="AC41" s="2392"/>
      <c r="AD41" s="2374"/>
      <c r="AE41" s="2397"/>
      <c r="AF41" s="1335" t="s">
        <v>439</v>
      </c>
      <c r="AG41" s="1335" t="s">
        <v>440</v>
      </c>
      <c r="AH41" s="1451" t="s">
        <v>441</v>
      </c>
      <c r="AI41" s="2383" t="s">
        <v>442</v>
      </c>
      <c r="AJ41" s="2384"/>
      <c r="AK41" s="2392"/>
      <c r="AL41" s="2395"/>
      <c r="AM41" s="2240"/>
      <c r="AS41" s="1268">
        <v>34</v>
      </c>
    </row>
    <row s="619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106</v>
      </c>
      <c r="T42" s="1368" t="s">
        <v>107</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120</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165</v>
      </c>
      <c r="B44" s="1476" t="s">
        <v>166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393</v>
      </c>
      <c r="AO44" s="613"/>
      <c r="AP44" s="613" t="str">
        <f>IF(T44="","",T44)</f>
        <v>Территория действия тарифа</v>
      </c>
      <c r="AQ44" s="613"/>
      <c r="AR44" s="613"/>
      <c r="AS44" s="1268">
        <v>21</v>
      </c>
    </row>
    <row customHeight="1" ht="24">
      <c r="A45" s="1476" t="s">
        <v>165</v>
      </c>
      <c r="B45" s="1476" t="s">
        <v>166</v>
      </c>
      <c r="C45" s="1476" t="s">
        <v>167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395</v>
      </c>
      <c r="AO45" s="613"/>
      <c r="AP45" s="613" t="str">
        <f>IF(T45="","",T45)</f>
        <v>Наименование системы теплоснабжения </v>
      </c>
      <c r="AQ45" s="613"/>
      <c r="AR45" s="613"/>
      <c r="AS45" s="1268">
        <v>23</v>
      </c>
    </row>
    <row customHeight="1" ht="22.049999999999997">
      <c r="A46" s="1476" t="s">
        <v>165</v>
      </c>
      <c r="B46" s="1476" t="s">
        <v>166</v>
      </c>
      <c r="C46" s="1476" t="s">
        <v>167</v>
      </c>
      <c r="D46" s="1476" t="s">
        <v>168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397</v>
      </c>
      <c r="AO46" s="613"/>
      <c r="AP46" s="613" t="str">
        <f>IF(T46="","",T46)</f>
        <v>Источник тепловой энергии  </v>
      </c>
      <c r="AQ46" s="613"/>
      <c r="AR46" s="613"/>
      <c r="AS46" s="1268">
        <v>21</v>
      </c>
    </row>
    <row s="5677" customFormat="1" customHeight="1" ht="0">
      <c r="A47" s="1456" t="s">
        <v>165</v>
      </c>
      <c r="B47" s="1456" t="s">
        <v>166</v>
      </c>
      <c r="C47" s="1456" t="s">
        <v>167</v>
      </c>
      <c r="D47" s="1456" t="s">
        <v>168</v>
      </c>
      <c r="E47" s="2372"/>
      <c r="F47" s="2372"/>
      <c r="G47" s="2372"/>
      <c r="H47" s="2372"/>
      <c r="I47" s="2369" t="str">
        <f>S46&amp;".1"</f>
        <v>....1</v>
      </c>
      <c r="J47" s="1456"/>
      <c r="K47" s="1456"/>
      <c r="L47" s="1459" t="s">
        <v>398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165</v>
      </c>
      <c r="B48" s="1476" t="s">
        <v>166</v>
      </c>
      <c r="C48" s="1476" t="s">
        <v>167</v>
      </c>
      <c r="D48" s="1476" t="s">
        <v>168</v>
      </c>
      <c r="E48" s="2372"/>
      <c r="F48" s="2372"/>
      <c r="G48" s="2372"/>
      <c r="H48" s="2372"/>
      <c r="I48" s="2399"/>
      <c r="J48" s="2369" t="str">
        <f>S46&amp;".1"</f>
        <v>....1</v>
      </c>
      <c r="K48" s="1476"/>
      <c r="L48" s="1477" t="s">
        <v>401</v>
      </c>
      <c r="P48" s="2370"/>
      <c r="Q48" s="2370">
        <v>1</v>
      </c>
      <c r="R48" s="470"/>
      <c r="S48" s="1449" t="str">
        <f>$J48</f>
        <v>....1</v>
      </c>
      <c r="T48" s="399" t="s">
        <v>402</v>
      </c>
      <c r="U48" s="413"/>
      <c r="V48" s="2358"/>
      <c r="W48" s="2359"/>
      <c r="X48" s="2359"/>
      <c r="Y48" s="2359"/>
      <c r="Z48" s="2359"/>
      <c r="AA48" s="2359"/>
      <c r="AB48" s="2359"/>
      <c r="AC48" s="2360"/>
      <c r="AD48" s="2358"/>
      <c r="AE48" s="2359"/>
      <c r="AF48" s="2359"/>
      <c r="AG48" s="2359"/>
      <c r="AH48" s="2359"/>
      <c r="AI48" s="2359"/>
      <c r="AJ48" s="2359"/>
      <c r="AK48" s="2359"/>
      <c r="AL48" s="2360"/>
      <c r="AM48" s="1371" t="s">
        <v>403</v>
      </c>
      <c r="AO48" s="613"/>
      <c r="AP48" s="613" t="str">
        <f>IF(T48="","",T48)</f>
        <v>Группа потребителей</v>
      </c>
      <c r="AQ48" s="613"/>
      <c r="AR48" s="613"/>
      <c r="AS48" s="1268">
        <v>21</v>
      </c>
    </row>
    <row customHeight="1" ht="22.049999999999997">
      <c r="A49" s="1476" t="s">
        <v>165</v>
      </c>
      <c r="B49" s="1476" t="s">
        <v>166</v>
      </c>
      <c r="C49" s="1476" t="s">
        <v>167</v>
      </c>
      <c r="D49" s="1476" t="s">
        <v>168</v>
      </c>
      <c r="E49" s="2372"/>
      <c r="F49" s="2372"/>
      <c r="G49" s="2372"/>
      <c r="H49" s="2372"/>
      <c r="I49" s="2399"/>
      <c r="J49" s="2399"/>
      <c r="K49" s="2369" t="str">
        <f>J48&amp;".1"</f>
        <v>....1.1</v>
      </c>
      <c r="L49" s="1477" t="s">
        <v>404</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446</v>
      </c>
      <c r="AN49" s="624">
        <f>STRCHECKDATE(V50:AL50)</f>
      </c>
      <c r="AO49" s="613"/>
      <c r="AP49" s="613" t="str">
        <f>IF(T49="","",T49)</f>
        <v/>
      </c>
      <c r="AQ49" s="613"/>
      <c r="AR49" s="613"/>
      <c r="AS49" s="1268">
        <v>21</v>
      </c>
    </row>
    <row customHeight="1" ht="1.05">
      <c r="A50" s="1476" t="s">
        <v>165</v>
      </c>
      <c r="B50" s="1476" t="s">
        <v>166</v>
      </c>
      <c r="C50" s="1476" t="s">
        <v>167</v>
      </c>
      <c r="D50" s="1476" t="s">
        <v>168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165</v>
      </c>
      <c r="B51" s="1476" t="s">
        <v>166</v>
      </c>
      <c r="C51" s="1476" t="s">
        <v>167</v>
      </c>
      <c r="D51" s="1476" t="s">
        <v>168</v>
      </c>
      <c r="E51" s="2372"/>
      <c r="F51" s="2372"/>
      <c r="G51" s="2372"/>
      <c r="H51" s="2372"/>
      <c r="I51" s="2399"/>
      <c r="J51" s="2369"/>
      <c r="K51" s="1476"/>
      <c r="L51" s="1477"/>
      <c r="P51" s="2370"/>
      <c r="Q51" s="2370"/>
      <c r="R51" s="469"/>
      <c r="S51" s="1391"/>
      <c r="T51" s="400" t="s">
        <v>406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165</v>
      </c>
      <c r="B52" s="1476" t="s">
        <v>166</v>
      </c>
      <c r="C52" s="1476" t="s">
        <v>167</v>
      </c>
      <c r="D52" s="1476" t="s">
        <v>168</v>
      </c>
      <c r="E52" s="2372"/>
      <c r="F52" s="2372"/>
      <c r="G52" s="2372"/>
      <c r="H52" s="2372"/>
      <c r="I52" s="2369"/>
      <c r="J52" s="1476"/>
      <c r="K52" s="1476"/>
      <c r="L52" s="1477"/>
      <c r="P52" s="2370"/>
      <c r="Q52" s="1444"/>
      <c r="R52" s="469"/>
      <c r="S52" s="1391"/>
      <c r="T52" s="478" t="s">
        <v>407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165</v>
      </c>
      <c r="B53" s="1476" t="s">
        <v>166</v>
      </c>
      <c r="C53" s="1476" t="s">
        <v>167</v>
      </c>
      <c r="D53" s="1476" t="s">
        <v>168</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677" customFormat="1" customHeight="1" ht="1.05">
      <c r="A54" s="1456" t="s">
        <v>165</v>
      </c>
      <c r="B54" s="1456" t="s">
        <v>166</v>
      </c>
      <c r="C54" s="1456" t="s">
        <v>167</v>
      </c>
      <c r="D54" s="1427"/>
      <c r="E54" s="2372"/>
      <c r="F54" s="2372"/>
      <c r="G54" s="2371"/>
      <c r="H54" s="1427"/>
      <c r="I54" s="1427"/>
      <c r="J54" s="1427"/>
      <c r="K54" s="1427"/>
      <c r="L54" s="1452"/>
      <c r="M54" s="1428"/>
      <c r="N54" s="1428"/>
      <c r="P54" s="1429"/>
      <c r="Q54" s="1430"/>
      <c r="R54" s="1429"/>
      <c r="S54" s="1435"/>
      <c r="T54" s="1438" t="s">
        <v>409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77" customFormat="1" customHeight="1" ht="1.05">
      <c r="A55" s="1456" t="s">
        <v>165</v>
      </c>
      <c r="B55" s="1456" t="s">
        <v>166</v>
      </c>
      <c r="C55" s="1427"/>
      <c r="D55" s="1427"/>
      <c r="E55" s="2372"/>
      <c r="F55" s="2371"/>
      <c r="G55" s="1427"/>
      <c r="H55" s="1427"/>
      <c r="I55" s="1427"/>
      <c r="J55" s="1427"/>
      <c r="K55" s="1427"/>
      <c r="L55" s="1452"/>
      <c r="M55" s="1434"/>
      <c r="N55" s="1434"/>
      <c r="P55" s="1429"/>
      <c r="Q55" s="1430"/>
      <c r="R55" s="1429"/>
      <c r="S55" s="1435"/>
      <c r="T55" s="1438" t="s">
        <v>410</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77" customFormat="1" customHeight="1" ht="1.05">
      <c r="A56" s="1456" t="s">
        <v>165</v>
      </c>
      <c r="B56" s="1456"/>
      <c r="C56" s="1456"/>
      <c r="D56" s="1456"/>
      <c r="E56" s="2371"/>
      <c r="F56" s="1456"/>
      <c r="G56" s="1456"/>
      <c r="H56" s="1456"/>
      <c r="I56" s="1456"/>
      <c r="J56" s="1456"/>
      <c r="K56" s="1456"/>
      <c r="L56" s="1459"/>
      <c r="M56" s="1434"/>
      <c r="N56" s="1434"/>
      <c r="O56" s="631"/>
      <c r="P56" s="493"/>
      <c r="Q56" s="1457"/>
      <c r="R56" s="493"/>
      <c r="S56" s="1435"/>
      <c r="T56" s="1438" t="s">
        <v>411</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7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D848A-6F6C-F3A7-D359-FA12C4DACB7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676" width="10.57421875" hidden="1"/>
    <col min="2" max="2" style="5676" width="11.00390625" hidden="1" customWidth="1"/>
    <col min="3" max="3" style="5676" width="10.57421875" hidden="1"/>
    <col min="4" max="4" style="5676" width="11.8515625" hidden="1" customWidth="1"/>
    <col min="5" max="5" style="5676" width="10.00390625" hidden="1" customWidth="1"/>
    <col min="6" max="6" style="5676" width="8.7109375" hidden="1" customWidth="1"/>
    <col min="7" max="7" style="5676" width="7.57421875" hidden="1" customWidth="1"/>
    <col min="8" max="8" style="5676" width="11.421875" hidden="1" customWidth="1"/>
    <col min="9" max="9" style="5676" width="12.00390625" hidden="1" customWidth="1"/>
    <col min="10" max="10" style="5676" width="9.8515625" hidden="1" customWidth="1"/>
    <col min="11" max="11" style="5676" width="11.421875" hidden="1" customWidth="1"/>
    <col min="12" max="12" style="6437" width="19.140625" hidden="1" customWidth="1"/>
    <col min="13" max="14" style="6438" width="12.28125" hidden="1" customWidth="1"/>
    <col min="15" max="15" style="6438" width="23.421875" hidden="1" customWidth="1"/>
    <col min="16" max="16" style="6439" width="3.7109375" hidden="1" customWidth="1"/>
    <col min="17" max="18" style="6440" width="3.00390625" customWidth="1"/>
    <col min="19" max="19" style="6441" width="12.00390625" customWidth="1"/>
    <col min="20" max="20" style="5599" width="31.00390625" customWidth="1"/>
    <col min="21" max="21" style="5599" width="0.140625" customWidth="1"/>
    <col min="22" max="22" style="5599" width="24.7109375" hidden="1" customWidth="1"/>
    <col min="23" max="23" style="5599" width="0.140625" hidden="1" customWidth="1"/>
    <col min="24" max="25" style="5599" width="24.7109375" hidden="1" customWidth="1"/>
    <col min="26" max="26" style="5599" width="11.7109375" hidden="1" customWidth="1"/>
    <col min="27" max="27" style="5599" width="3.7109375" hidden="1" customWidth="1"/>
    <col min="28" max="28" style="5599" width="11.7109375" hidden="1" customWidth="1"/>
    <col min="29" max="29" style="5599" width="8.57421875" hidden="1" customWidth="1"/>
    <col min="30" max="30" style="5599" width="24.7109375" customWidth="1"/>
    <col min="31" max="31" style="5599" width="0.140625" customWidth="1"/>
    <col min="32" max="33" style="5599" width="24.00390625" customWidth="1"/>
    <col min="34" max="34" style="5599" width="11.00390625" customWidth="1"/>
    <col min="35" max="35" style="5599" width="3.7109375" customWidth="1"/>
    <col min="36" max="36" style="5599" width="11.00390625" customWidth="1"/>
    <col min="37" max="37" style="5599" width="8.57421875" hidden="1" customWidth="1"/>
    <col min="38" max="38" style="5599" width="4.00390625" customWidth="1"/>
    <col min="39" max="39" style="5599" width="115.00390625" customWidth="1"/>
    <col min="40" max="44" style="5677" width="10.00390625" customWidth="1"/>
    <col min="45" max="45" style="5599"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120</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394</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395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396</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397</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398</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401</v>
      </c>
      <c r="M7" s="650"/>
      <c r="N7" s="1479"/>
      <c r="P7" s="2370"/>
      <c r="Q7" s="2370">
        <v>1</v>
      </c>
      <c r="R7" s="1755"/>
      <c r="S7" s="2120">
        <f>$J7</f>
      </c>
      <c r="T7" s="399" t="s">
        <v>402</v>
      </c>
      <c r="U7" s="413"/>
      <c r="V7" s="2418"/>
      <c r="W7" s="2418"/>
      <c r="X7" s="2418"/>
      <c r="Y7" s="2418"/>
      <c r="Z7" s="2418"/>
      <c r="AA7" s="2418"/>
      <c r="AB7" s="2418"/>
      <c r="AC7" s="2418"/>
      <c r="AD7" s="2418"/>
      <c r="AE7" s="2418"/>
      <c r="AF7" s="2418"/>
      <c r="AG7" s="2418"/>
      <c r="AH7" s="2418"/>
      <c r="AI7" s="2418"/>
      <c r="AJ7" s="2418"/>
      <c r="AK7" s="2418"/>
      <c r="AL7" s="2418"/>
      <c r="AM7" s="2123" t="s">
        <v>403</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404</v>
      </c>
      <c r="M8" s="650"/>
      <c r="N8" s="1479"/>
      <c r="O8" s="1479"/>
      <c r="P8" s="2370"/>
      <c r="Q8" s="2370"/>
      <c r="R8" s="470">
        <v>1</v>
      </c>
      <c r="S8" s="2122">
        <f>$K8</f>
      </c>
      <c r="T8" s="2127"/>
      <c r="U8" s="2128"/>
      <c r="V8" s="2129"/>
      <c r="W8" s="1462"/>
      <c r="X8" s="2129"/>
      <c r="Y8" s="2130"/>
      <c r="Z8" s="2419"/>
      <c r="AA8" s="2225" t="s">
        <v>65</v>
      </c>
      <c r="AB8" s="2419"/>
      <c r="AC8" s="2225" t="s">
        <v>65</v>
      </c>
      <c r="AD8" s="2129"/>
      <c r="AE8" s="1462"/>
      <c r="AF8" s="2129"/>
      <c r="AG8" s="2130"/>
      <c r="AH8" s="2419"/>
      <c r="AI8" s="2225" t="s">
        <v>65</v>
      </c>
      <c r="AJ8" s="2419"/>
      <c r="AK8" s="2225" t="s">
        <v>65</v>
      </c>
      <c r="AL8" s="1462"/>
      <c r="AM8" s="2366" t="s">
        <v>405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406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407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67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409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7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410</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7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411</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76" customFormat="1" customHeight="1" ht="22.5" hidden="1">
      <c r="L20" s="1442"/>
      <c r="M20" s="1475"/>
      <c r="N20" s="1475"/>
      <c r="O20" s="1480" t="s">
        <v>412</v>
      </c>
      <c r="P20" s="1475"/>
      <c r="Q20" s="1484"/>
      <c r="R20" s="1484"/>
      <c r="S20" s="842"/>
      <c r="Z20" s="1480"/>
      <c r="AB20" s="1480"/>
      <c r="AC20" s="1479"/>
      <c r="AH20" s="1480"/>
      <c r="AJ20" s="1480"/>
      <c r="AK20" s="1479"/>
      <c r="AN20" s="624"/>
      <c r="AO20" s="624"/>
      <c r="AP20" s="624"/>
      <c r="AQ20" s="624"/>
      <c r="AR20" s="624"/>
      <c r="AS20" s="1273">
        <v>0</v>
      </c>
    </row>
    <row s="5676" customFormat="1" customHeight="1" ht="14.25" hidden="1">
      <c r="L21" s="1442"/>
      <c r="M21" s="1475"/>
      <c r="N21" s="1475"/>
      <c r="O21" s="1475"/>
      <c r="P21" s="1475"/>
      <c r="Q21" s="1484"/>
      <c r="R21" s="1484"/>
      <c r="S21" s="842"/>
      <c r="AC21" s="1479"/>
      <c r="AK21" s="1479"/>
      <c r="AN21" s="624"/>
      <c r="AO21" s="624"/>
      <c r="AP21" s="624"/>
      <c r="AQ21" s="624"/>
      <c r="AR21" s="624"/>
      <c r="AS21" s="1273">
        <v>0</v>
      </c>
    </row>
    <row s="5676" customFormat="1" customHeight="1" ht="14.25" hidden="1">
      <c r="L22" s="1442"/>
      <c r="M22" s="1475"/>
      <c r="N22" s="1475"/>
      <c r="O22" s="1477" t="s">
        <v>413</v>
      </c>
      <c r="P22" s="1475"/>
      <c r="Q22" s="1484"/>
      <c r="R22" s="1484"/>
      <c r="S22" s="842"/>
      <c r="T22" s="1273" t="s">
        <v>414</v>
      </c>
      <c r="AA22" s="299" t="s">
        <v>415</v>
      </c>
      <c r="AC22" s="299" t="s">
        <v>416</v>
      </c>
      <c r="AD22" s="1273" t="s">
        <v>414</v>
      </c>
      <c r="AI22" s="299" t="s">
        <v>417</v>
      </c>
      <c r="AK22" s="299" t="s">
        <v>416</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ООО "Ростовские тепловые сети"</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03"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03" customFormat="1" customHeight="1" ht="18.75" hidden="1">
      <c r="A30" s="1481"/>
      <c r="B30" s="1481"/>
      <c r="C30" s="1481"/>
      <c r="D30" s="1481"/>
      <c r="E30" s="1481"/>
      <c r="F30" s="1481"/>
      <c r="G30" s="1481"/>
      <c r="H30" s="1481"/>
      <c r="I30" s="1481"/>
      <c r="J30" s="1481"/>
      <c r="K30" s="1481"/>
      <c r="L30" s="1482"/>
      <c r="M30" s="1481"/>
      <c r="N30" s="1481"/>
      <c r="O30" s="1481"/>
      <c r="S30" s="2363" t="s">
        <v>418</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803" customFormat="1" customHeight="1" ht="18.75" hidden="1">
      <c r="A31" s="1481"/>
      <c r="B31" s="1481"/>
      <c r="C31" s="1481"/>
      <c r="D31" s="1481"/>
      <c r="E31" s="1481"/>
      <c r="F31" s="1481"/>
      <c r="G31" s="1481"/>
      <c r="H31" s="1481"/>
      <c r="I31" s="1481"/>
      <c r="J31" s="1481"/>
      <c r="K31" s="1481"/>
      <c r="L31" s="1482"/>
      <c r="M31" s="1481"/>
      <c r="N31" s="1481"/>
      <c r="O31" s="1481"/>
      <c r="S31" s="2363" t="s">
        <v>419</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803"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03" customFormat="1" customHeight="1" ht="18.75" hidden="1">
      <c r="A34" s="1481"/>
      <c r="B34" s="1481"/>
      <c r="C34" s="1481"/>
      <c r="D34" s="1481"/>
      <c r="E34" s="1481"/>
      <c r="F34" s="1481"/>
      <c r="G34" s="1481"/>
      <c r="H34" s="1481"/>
      <c r="I34" s="1481"/>
      <c r="J34" s="1481"/>
      <c r="K34" s="1481"/>
      <c r="L34" s="1482"/>
      <c r="M34" s="1481"/>
      <c r="N34" s="1481"/>
      <c r="O34" s="1481"/>
      <c r="S34" s="2363" t="s">
        <v>420</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803" customFormat="1" customHeight="1" ht="18.75" hidden="1">
      <c r="A35" s="1481"/>
      <c r="B35" s="1481"/>
      <c r="C35" s="1481"/>
      <c r="D35" s="1481"/>
      <c r="E35" s="1481"/>
      <c r="F35" s="1481"/>
      <c r="G35" s="1481"/>
      <c r="H35" s="1481"/>
      <c r="I35" s="1481"/>
      <c r="J35" s="1481"/>
      <c r="K35" s="1481"/>
      <c r="L35" s="1482"/>
      <c r="M35" s="1481"/>
      <c r="N35" s="1481"/>
      <c r="O35" s="1481"/>
      <c r="S35" s="2363" t="s">
        <v>421</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80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422</v>
      </c>
      <c r="AD36" s="439"/>
      <c r="AE36" s="439"/>
      <c r="AF36" s="439"/>
      <c r="AG36" s="439"/>
      <c r="AH36" s="439"/>
      <c r="AI36" s="439"/>
      <c r="AJ36" s="439"/>
      <c r="AK36" s="391" t="s">
        <v>422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296</v>
      </c>
      <c r="AS38" s="1268">
        <v>14</v>
      </c>
    </row>
    <row customHeight="1" ht="14.699999999999998">
      <c r="Q39" s="489"/>
      <c r="R39" s="489"/>
      <c r="S39" s="2386" t="s">
        <v>88</v>
      </c>
      <c r="T39" s="2322" t="s">
        <v>423</v>
      </c>
      <c r="U39" s="414"/>
      <c r="V39" s="2387" t="s">
        <v>424</v>
      </c>
      <c r="W39" s="2388"/>
      <c r="X39" s="2388"/>
      <c r="Y39" s="2388"/>
      <c r="Z39" s="2388"/>
      <c r="AA39" s="2388"/>
      <c r="AB39" s="2389"/>
      <c r="AC39" s="2390" t="s">
        <v>425</v>
      </c>
      <c r="AD39" s="2387" t="s">
        <v>424</v>
      </c>
      <c r="AE39" s="2388"/>
      <c r="AF39" s="2388"/>
      <c r="AG39" s="2388"/>
      <c r="AH39" s="2388"/>
      <c r="AI39" s="2388"/>
      <c r="AJ39" s="2389"/>
      <c r="AK39" s="2390" t="s">
        <v>426</v>
      </c>
      <c r="AL39" s="2393" t="s">
        <v>427</v>
      </c>
      <c r="AM39" s="2240"/>
      <c r="AS39" s="1268">
        <v>14</v>
      </c>
    </row>
    <row customHeight="1" ht="35.699999999999996">
      <c r="Q40" s="489"/>
      <c r="R40" s="489"/>
      <c r="S40" s="2386"/>
      <c r="T40" s="2322"/>
      <c r="U40" s="1144"/>
      <c r="V40" s="2373" t="s">
        <v>428</v>
      </c>
      <c r="W40" s="2396"/>
      <c r="X40" s="2375" t="s">
        <v>430</v>
      </c>
      <c r="Y40" s="2376"/>
      <c r="Z40" s="2375" t="s">
        <v>431</v>
      </c>
      <c r="AA40" s="2382"/>
      <c r="AB40" s="2376"/>
      <c r="AC40" s="2391"/>
      <c r="AD40" s="2373" t="s">
        <v>445</v>
      </c>
      <c r="AE40" s="2396"/>
      <c r="AF40" s="2375" t="s">
        <v>430</v>
      </c>
      <c r="AG40" s="2376"/>
      <c r="AH40" s="2375" t="s">
        <v>431</v>
      </c>
      <c r="AI40" s="2382"/>
      <c r="AJ40" s="2376"/>
      <c r="AK40" s="2391"/>
      <c r="AL40" s="2394"/>
      <c r="AM40" s="2240"/>
      <c r="AS40" s="1268">
        <v>34</v>
      </c>
    </row>
    <row customHeight="1" ht="35.699999999999996">
      <c r="A41" s="1483"/>
      <c r="B41" s="1483" t="s">
        <v>132</v>
      </c>
      <c r="C41" s="1483" t="s">
        <v>133</v>
      </c>
      <c r="D41" s="1483" t="s">
        <v>134</v>
      </c>
      <c r="E41" s="1477" t="s">
        <v>432</v>
      </c>
      <c r="F41" s="1477" t="s">
        <v>433</v>
      </c>
      <c r="G41" s="1477" t="s">
        <v>434</v>
      </c>
      <c r="H41" s="1477" t="s">
        <v>435</v>
      </c>
      <c r="I41" s="1477" t="s">
        <v>436</v>
      </c>
      <c r="J41" s="1477" t="s">
        <v>437</v>
      </c>
      <c r="K41" s="1477" t="s">
        <v>438</v>
      </c>
      <c r="L41" s="1477" t="s">
        <v>413</v>
      </c>
      <c r="Q41" s="489"/>
      <c r="R41" s="489"/>
      <c r="S41" s="2386"/>
      <c r="T41" s="2322"/>
      <c r="U41" s="415"/>
      <c r="V41" s="2374"/>
      <c r="W41" s="2397"/>
      <c r="X41" s="1335" t="s">
        <v>439</v>
      </c>
      <c r="Y41" s="1335" t="s">
        <v>440</v>
      </c>
      <c r="Z41" s="1451" t="s">
        <v>441</v>
      </c>
      <c r="AA41" s="2383" t="s">
        <v>442</v>
      </c>
      <c r="AB41" s="2384"/>
      <c r="AC41" s="2392"/>
      <c r="AD41" s="2374"/>
      <c r="AE41" s="2397"/>
      <c r="AF41" s="1335" t="s">
        <v>439</v>
      </c>
      <c r="AG41" s="1335" t="s">
        <v>440</v>
      </c>
      <c r="AH41" s="1451" t="s">
        <v>441</v>
      </c>
      <c r="AI41" s="2383" t="s">
        <v>442</v>
      </c>
      <c r="AJ41" s="2384"/>
      <c r="AK41" s="2392"/>
      <c r="AL41" s="2395"/>
      <c r="AM41" s="2240"/>
      <c r="AS41" s="1268">
        <v>34</v>
      </c>
    </row>
    <row s="619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106</v>
      </c>
      <c r="T42" s="1368" t="s">
        <v>107</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120</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177</v>
      </c>
      <c r="B44" s="1476" t="s">
        <v>178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393</v>
      </c>
      <c r="AO44" s="613"/>
      <c r="AP44" s="613" t="str">
        <f>IF(T44="","",T44)</f>
        <v>Территория действия тарифа</v>
      </c>
      <c r="AQ44" s="613"/>
      <c r="AR44" s="613"/>
      <c r="AS44" s="1268">
        <v>21</v>
      </c>
    </row>
    <row customHeight="1" ht="24">
      <c r="A45" s="1476" t="s">
        <v>177</v>
      </c>
      <c r="B45" s="1476" t="s">
        <v>178</v>
      </c>
      <c r="C45" s="1476" t="s">
        <v>179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395</v>
      </c>
      <c r="AO45" s="613"/>
      <c r="AP45" s="613" t="str">
        <f>IF(T45="","",T45)</f>
        <v>Наименование системы теплоснабжения </v>
      </c>
      <c r="AQ45" s="613"/>
      <c r="AR45" s="613"/>
      <c r="AS45" s="1268">
        <v>23</v>
      </c>
    </row>
    <row customHeight="1" ht="22.049999999999997">
      <c r="A46" s="1476" t="s">
        <v>177</v>
      </c>
      <c r="B46" s="1476" t="s">
        <v>178</v>
      </c>
      <c r="C46" s="1476" t="s">
        <v>179</v>
      </c>
      <c r="D46" s="1476" t="s">
        <v>180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397</v>
      </c>
      <c r="AO46" s="613"/>
      <c r="AP46" s="613" t="str">
        <f>IF(T46="","",T46)</f>
        <v>Источник тепловой энергии  </v>
      </c>
      <c r="AQ46" s="613"/>
      <c r="AR46" s="613"/>
      <c r="AS46" s="1268">
        <v>21</v>
      </c>
    </row>
    <row s="5677" customFormat="1" customHeight="1" ht="0">
      <c r="A47" s="1456" t="s">
        <v>177</v>
      </c>
      <c r="B47" s="1456" t="s">
        <v>178</v>
      </c>
      <c r="C47" s="1456" t="s">
        <v>179</v>
      </c>
      <c r="D47" s="1456" t="s">
        <v>180</v>
      </c>
      <c r="E47" s="2372"/>
      <c r="F47" s="2372"/>
      <c r="G47" s="2372"/>
      <c r="H47" s="2372"/>
      <c r="I47" s="2369" t="str">
        <f>S46&amp;".1"</f>
        <v>....1</v>
      </c>
      <c r="J47" s="1456"/>
      <c r="K47" s="1456"/>
      <c r="L47" s="1459" t="s">
        <v>398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177</v>
      </c>
      <c r="B48" s="1476" t="s">
        <v>178</v>
      </c>
      <c r="C48" s="1476" t="s">
        <v>179</v>
      </c>
      <c r="D48" s="1476" t="s">
        <v>180</v>
      </c>
      <c r="E48" s="2372"/>
      <c r="F48" s="2372"/>
      <c r="G48" s="2372"/>
      <c r="H48" s="2372"/>
      <c r="I48" s="2399"/>
      <c r="J48" s="2369" t="str">
        <f>S46&amp;".1"</f>
        <v>....1</v>
      </c>
      <c r="K48" s="1476"/>
      <c r="L48" s="1477" t="s">
        <v>401</v>
      </c>
      <c r="P48" s="2370"/>
      <c r="Q48" s="2370">
        <v>1</v>
      </c>
      <c r="R48" s="470"/>
      <c r="S48" s="1449" t="str">
        <f>$J48</f>
        <v>....1</v>
      </c>
      <c r="T48" s="399" t="s">
        <v>402</v>
      </c>
      <c r="U48" s="413"/>
      <c r="V48" s="2358"/>
      <c r="W48" s="2359"/>
      <c r="X48" s="2359"/>
      <c r="Y48" s="2359"/>
      <c r="Z48" s="2359"/>
      <c r="AA48" s="2359"/>
      <c r="AB48" s="2359"/>
      <c r="AC48" s="2360"/>
      <c r="AD48" s="2358"/>
      <c r="AE48" s="2359"/>
      <c r="AF48" s="2359"/>
      <c r="AG48" s="2359"/>
      <c r="AH48" s="2359"/>
      <c r="AI48" s="2359"/>
      <c r="AJ48" s="2359"/>
      <c r="AK48" s="2359"/>
      <c r="AL48" s="2360"/>
      <c r="AM48" s="1371" t="s">
        <v>403</v>
      </c>
      <c r="AO48" s="613"/>
      <c r="AP48" s="613" t="str">
        <f>IF(T48="","",T48)</f>
        <v>Группа потребителей</v>
      </c>
      <c r="AQ48" s="613"/>
      <c r="AR48" s="613"/>
      <c r="AS48" s="1268">
        <v>21</v>
      </c>
    </row>
    <row customHeight="1" ht="22.049999999999997">
      <c r="A49" s="1476" t="s">
        <v>177</v>
      </c>
      <c r="B49" s="1476" t="s">
        <v>178</v>
      </c>
      <c r="C49" s="1476" t="s">
        <v>179</v>
      </c>
      <c r="D49" s="1476" t="s">
        <v>180</v>
      </c>
      <c r="E49" s="2372"/>
      <c r="F49" s="2372"/>
      <c r="G49" s="2372"/>
      <c r="H49" s="2372"/>
      <c r="I49" s="2399"/>
      <c r="J49" s="2399"/>
      <c r="K49" s="2369" t="str">
        <f>J48&amp;".1"</f>
        <v>....1.1</v>
      </c>
      <c r="L49" s="1477" t="s">
        <v>404</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446</v>
      </c>
      <c r="AN49" s="624">
        <f>STRCHECKDATE(V50:AL50)</f>
      </c>
      <c r="AO49" s="613"/>
      <c r="AP49" s="613" t="str">
        <f>IF(T49="","",T49)</f>
        <v/>
      </c>
      <c r="AQ49" s="613"/>
      <c r="AR49" s="613"/>
      <c r="AS49" s="1268">
        <v>21</v>
      </c>
    </row>
    <row customHeight="1" ht="1.05">
      <c r="A50" s="1476" t="s">
        <v>177</v>
      </c>
      <c r="B50" s="1476" t="s">
        <v>178</v>
      </c>
      <c r="C50" s="1476" t="s">
        <v>179</v>
      </c>
      <c r="D50" s="1476" t="s">
        <v>180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177</v>
      </c>
      <c r="B51" s="1476" t="s">
        <v>178</v>
      </c>
      <c r="C51" s="1476" t="s">
        <v>179</v>
      </c>
      <c r="D51" s="1476" t="s">
        <v>180</v>
      </c>
      <c r="E51" s="2372"/>
      <c r="F51" s="2372"/>
      <c r="G51" s="2372"/>
      <c r="H51" s="2372"/>
      <c r="I51" s="2399"/>
      <c r="J51" s="2369"/>
      <c r="K51" s="1476"/>
      <c r="L51" s="1477"/>
      <c r="P51" s="2370"/>
      <c r="Q51" s="2370"/>
      <c r="R51" s="469"/>
      <c r="S51" s="1391"/>
      <c r="T51" s="400" t="s">
        <v>406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177</v>
      </c>
      <c r="B52" s="1476" t="s">
        <v>178</v>
      </c>
      <c r="C52" s="1476" t="s">
        <v>179</v>
      </c>
      <c r="D52" s="1476" t="s">
        <v>180</v>
      </c>
      <c r="E52" s="2372"/>
      <c r="F52" s="2372"/>
      <c r="G52" s="2372"/>
      <c r="H52" s="2372"/>
      <c r="I52" s="2369"/>
      <c r="J52" s="1476"/>
      <c r="K52" s="1476"/>
      <c r="L52" s="1477"/>
      <c r="P52" s="2370"/>
      <c r="Q52" s="1444"/>
      <c r="R52" s="469"/>
      <c r="S52" s="1391"/>
      <c r="T52" s="478" t="s">
        <v>407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177</v>
      </c>
      <c r="B53" s="1476" t="s">
        <v>178</v>
      </c>
      <c r="C53" s="1476" t="s">
        <v>179</v>
      </c>
      <c r="D53" s="1476" t="s">
        <v>180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677" customFormat="1" customHeight="1" ht="1.05">
      <c r="A54" s="1456" t="s">
        <v>177</v>
      </c>
      <c r="B54" s="1456" t="s">
        <v>178</v>
      </c>
      <c r="C54" s="1456" t="s">
        <v>179</v>
      </c>
      <c r="D54" s="1427"/>
      <c r="E54" s="2372"/>
      <c r="F54" s="2372"/>
      <c r="G54" s="2371"/>
      <c r="H54" s="1427"/>
      <c r="I54" s="1427"/>
      <c r="J54" s="1427"/>
      <c r="K54" s="1427"/>
      <c r="L54" s="1452"/>
      <c r="M54" s="1428"/>
      <c r="N54" s="1428"/>
      <c r="P54" s="1429"/>
      <c r="Q54" s="1430"/>
      <c r="R54" s="1429"/>
      <c r="S54" s="1435"/>
      <c r="T54" s="1438" t="s">
        <v>409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77" customFormat="1" customHeight="1" ht="1.05">
      <c r="A55" s="1456" t="s">
        <v>177</v>
      </c>
      <c r="B55" s="1456" t="s">
        <v>178</v>
      </c>
      <c r="C55" s="1427"/>
      <c r="D55" s="1427"/>
      <c r="E55" s="2372"/>
      <c r="F55" s="2371"/>
      <c r="G55" s="1427"/>
      <c r="H55" s="1427"/>
      <c r="I55" s="1427"/>
      <c r="J55" s="1427"/>
      <c r="K55" s="1427"/>
      <c r="L55" s="1452"/>
      <c r="M55" s="1434"/>
      <c r="N55" s="1434"/>
      <c r="P55" s="1429"/>
      <c r="Q55" s="1430"/>
      <c r="R55" s="1429"/>
      <c r="S55" s="1435"/>
      <c r="T55" s="1438" t="s">
        <v>410</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77" customFormat="1" customHeight="1" ht="1.05">
      <c r="A56" s="1456" t="s">
        <v>177</v>
      </c>
      <c r="B56" s="1456"/>
      <c r="C56" s="1456"/>
      <c r="D56" s="1456"/>
      <c r="E56" s="2371"/>
      <c r="F56" s="1456"/>
      <c r="G56" s="1456"/>
      <c r="H56" s="1456"/>
      <c r="I56" s="1456"/>
      <c r="J56" s="1456"/>
      <c r="K56" s="1456"/>
      <c r="L56" s="1459"/>
      <c r="M56" s="1434"/>
      <c r="N56" s="1434"/>
      <c r="O56" s="631"/>
      <c r="P56" s="493"/>
      <c r="Q56" s="1457"/>
      <c r="R56" s="493"/>
      <c r="S56" s="1435"/>
      <c r="T56" s="1438" t="s">
        <v>411</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7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B2CCF-95DB-A967-D0A3-EC8F7562683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676" width="10.57421875" hidden="1"/>
    <col min="2" max="2" style="5676" width="11.00390625" hidden="1" customWidth="1"/>
    <col min="3" max="3" style="5676" width="10.57421875" hidden="1"/>
    <col min="4" max="4" style="5676" width="11.8515625" hidden="1" customWidth="1"/>
    <col min="5" max="5" style="5676" width="10.00390625" hidden="1" customWidth="1"/>
    <col min="6" max="6" style="5676" width="8.7109375" hidden="1" customWidth="1"/>
    <col min="7" max="7" style="5676" width="7.57421875" hidden="1" customWidth="1"/>
    <col min="8" max="8" style="5676" width="11.421875" hidden="1" customWidth="1"/>
    <col min="9" max="9" style="5676" width="12.00390625" hidden="1" customWidth="1"/>
    <col min="10" max="10" style="5676" width="9.8515625" hidden="1" customWidth="1"/>
    <col min="11" max="11" style="5676" width="11.421875" hidden="1" customWidth="1"/>
    <col min="12" max="12" style="6437" width="19.140625" hidden="1" customWidth="1"/>
    <col min="13" max="14" style="6438" width="12.28125" hidden="1" customWidth="1"/>
    <col min="15" max="15" style="6438" width="23.421875" hidden="1" customWidth="1"/>
    <col min="16" max="16" style="6439" width="3.7109375" hidden="1" customWidth="1"/>
    <col min="17" max="18" style="6440" width="3.00390625" customWidth="1"/>
    <col min="19" max="19" style="6441" width="12.00390625" customWidth="1"/>
    <col min="20" max="20" style="5599" width="31.00390625" customWidth="1"/>
    <col min="21" max="21" style="5599" width="0.140625" customWidth="1"/>
    <col min="22" max="22" style="5599" width="24.7109375" hidden="1" customWidth="1"/>
    <col min="23" max="23" style="5599" width="0.140625" hidden="1" customWidth="1"/>
    <col min="24" max="25" style="5599" width="24.7109375" hidden="1" customWidth="1"/>
    <col min="26" max="26" style="5599" width="11.7109375" hidden="1" customWidth="1"/>
    <col min="27" max="27" style="5599" width="3.7109375" hidden="1" customWidth="1"/>
    <col min="28" max="28" style="5599" width="11.7109375" hidden="1" customWidth="1"/>
    <col min="29" max="29" style="5599" width="8.57421875" hidden="1" customWidth="1"/>
    <col min="30" max="30" style="5599" width="24.7109375" customWidth="1"/>
    <col min="31" max="31" style="5599" width="0.140625" customWidth="1"/>
    <col min="32" max="33" style="5599" width="24.00390625" customWidth="1"/>
    <col min="34" max="34" style="5599" width="11.00390625" customWidth="1"/>
    <col min="35" max="35" style="5599" width="3.7109375" customWidth="1"/>
    <col min="36" max="36" style="5599" width="11.00390625" customWidth="1"/>
    <col min="37" max="37" style="5599" width="8.57421875" hidden="1" customWidth="1"/>
    <col min="38" max="38" style="5599" width="4.00390625" customWidth="1"/>
    <col min="39" max="39" style="5599" width="115.00390625" customWidth="1"/>
    <col min="40" max="44" style="5677" width="10.00390625" customWidth="1"/>
    <col min="45" max="45" style="5599"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120</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397</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398</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401</v>
      </c>
      <c r="M7" s="650"/>
      <c r="N7" s="1479"/>
      <c r="P7" s="2370"/>
      <c r="Q7" s="2370">
        <v>1</v>
      </c>
      <c r="R7" s="470"/>
      <c r="S7" s="1449">
        <f>$J7</f>
      </c>
      <c r="T7" s="399" t="s">
        <v>402</v>
      </c>
      <c r="U7" s="413"/>
      <c r="V7" s="2358"/>
      <c r="W7" s="2359"/>
      <c r="X7" s="2359"/>
      <c r="Y7" s="2359"/>
      <c r="Z7" s="2359"/>
      <c r="AA7" s="2359"/>
      <c r="AB7" s="2359"/>
      <c r="AC7" s="2360"/>
      <c r="AD7" s="2358"/>
      <c r="AE7" s="2359"/>
      <c r="AF7" s="2359"/>
      <c r="AG7" s="2359"/>
      <c r="AH7" s="2359"/>
      <c r="AI7" s="2359"/>
      <c r="AJ7" s="2359"/>
      <c r="AK7" s="2359"/>
      <c r="AL7" s="2360"/>
      <c r="AM7" s="1371" t="s">
        <v>403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404</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405</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407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677"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409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77"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410</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77"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411</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76" customFormat="1" customHeight="1" ht="22.5" hidden="1">
      <c r="L20" s="1442"/>
      <c r="M20" s="1475"/>
      <c r="N20" s="1475"/>
      <c r="O20" s="1480" t="s">
        <v>412</v>
      </c>
      <c r="P20" s="1475"/>
      <c r="Q20" s="1484"/>
      <c r="R20" s="1484"/>
      <c r="S20" s="842"/>
      <c r="Z20" s="1480"/>
      <c r="AB20" s="1480"/>
      <c r="AC20" s="1479"/>
      <c r="AH20" s="1480"/>
      <c r="AJ20" s="1480"/>
      <c r="AK20" s="1479"/>
      <c r="AN20" s="624"/>
      <c r="AO20" s="624"/>
      <c r="AP20" s="624"/>
      <c r="AQ20" s="624"/>
      <c r="AR20" s="624"/>
      <c r="AS20" s="1273">
        <v>0</v>
      </c>
    </row>
    <row s="5676" customFormat="1" customHeight="1" ht="14.25" hidden="1">
      <c r="L21" s="1442"/>
      <c r="M21" s="1475"/>
      <c r="N21" s="1475"/>
      <c r="O21" s="1475"/>
      <c r="P21" s="1475"/>
      <c r="Q21" s="1484"/>
      <c r="R21" s="1484"/>
      <c r="S21" s="842"/>
      <c r="AC21" s="1479"/>
      <c r="AK21" s="1479"/>
      <c r="AN21" s="624"/>
      <c r="AO21" s="624"/>
      <c r="AP21" s="624"/>
      <c r="AQ21" s="624"/>
      <c r="AR21" s="624"/>
      <c r="AS21" s="1273">
        <v>0</v>
      </c>
    </row>
    <row s="5676" customFormat="1" customHeight="1" ht="14.25" hidden="1">
      <c r="L22" s="1442"/>
      <c r="M22" s="1475"/>
      <c r="N22" s="1475"/>
      <c r="O22" s="1477" t="s">
        <v>413</v>
      </c>
      <c r="P22" s="1475"/>
      <c r="Q22" s="1484"/>
      <c r="R22" s="1484"/>
      <c r="S22" s="842"/>
      <c r="T22" s="1273" t="s">
        <v>414</v>
      </c>
      <c r="AA22" s="299" t="s">
        <v>415</v>
      </c>
      <c r="AC22" s="299" t="s">
        <v>416</v>
      </c>
      <c r="AD22" s="1273" t="s">
        <v>414</v>
      </c>
      <c r="AI22" s="299" t="s">
        <v>417</v>
      </c>
      <c r="AK22" s="299" t="s">
        <v>416</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ООО "Ростовские тепловые сети"</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03"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03" customFormat="1" customHeight="1" ht="18.75" hidden="1">
      <c r="A30" s="1481"/>
      <c r="B30" s="1481"/>
      <c r="C30" s="1481"/>
      <c r="D30" s="1481"/>
      <c r="E30" s="1481"/>
      <c r="F30" s="1481"/>
      <c r="G30" s="1481"/>
      <c r="H30" s="1481"/>
      <c r="I30" s="1481"/>
      <c r="J30" s="1481"/>
      <c r="K30" s="1481"/>
      <c r="L30" s="1482"/>
      <c r="M30" s="1481"/>
      <c r="N30" s="1481"/>
      <c r="O30" s="1481"/>
      <c r="S30" s="2363" t="s">
        <v>418</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803" customFormat="1" customHeight="1" ht="18.75" hidden="1">
      <c r="A31" s="1481"/>
      <c r="B31" s="1481"/>
      <c r="C31" s="1481"/>
      <c r="D31" s="1481"/>
      <c r="E31" s="1481"/>
      <c r="F31" s="1481"/>
      <c r="G31" s="1481"/>
      <c r="H31" s="1481"/>
      <c r="I31" s="1481"/>
      <c r="J31" s="1481"/>
      <c r="K31" s="1481"/>
      <c r="L31" s="1482"/>
      <c r="M31" s="1481"/>
      <c r="N31" s="1481"/>
      <c r="O31" s="1481"/>
      <c r="S31" s="2363" t="s">
        <v>419</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803"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03" customFormat="1" customHeight="1" ht="18.75" hidden="1">
      <c r="A34" s="1481"/>
      <c r="B34" s="1481"/>
      <c r="C34" s="1481"/>
      <c r="D34" s="1481"/>
      <c r="E34" s="1481"/>
      <c r="F34" s="1481"/>
      <c r="G34" s="1481"/>
      <c r="H34" s="1481"/>
      <c r="I34" s="1481"/>
      <c r="J34" s="1481"/>
      <c r="K34" s="1481"/>
      <c r="L34" s="1482"/>
      <c r="M34" s="1481"/>
      <c r="N34" s="1481"/>
      <c r="O34" s="1481"/>
      <c r="S34" s="2363" t="s">
        <v>420</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803" customFormat="1" customHeight="1" ht="25.5" hidden="1">
      <c r="A35" s="1481"/>
      <c r="B35" s="1481"/>
      <c r="C35" s="1481"/>
      <c r="D35" s="1481"/>
      <c r="E35" s="1481"/>
      <c r="F35" s="1481"/>
      <c r="G35" s="1481"/>
      <c r="H35" s="1481"/>
      <c r="I35" s="1481"/>
      <c r="J35" s="1481"/>
      <c r="K35" s="1481"/>
      <c r="L35" s="1482"/>
      <c r="M35" s="1481"/>
      <c r="N35" s="1481"/>
      <c r="O35" s="1481"/>
      <c r="S35" s="2363" t="s">
        <v>421</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80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422</v>
      </c>
      <c r="AD36" s="439"/>
      <c r="AE36" s="439"/>
      <c r="AF36" s="439"/>
      <c r="AG36" s="439"/>
      <c r="AH36" s="439"/>
      <c r="AI36" s="439"/>
      <c r="AJ36" s="439"/>
      <c r="AK36" s="391" t="s">
        <v>422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296</v>
      </c>
      <c r="AS38" s="1268">
        <v>14</v>
      </c>
    </row>
    <row customHeight="1" ht="14.699999999999998">
      <c r="Q39" s="489"/>
      <c r="R39" s="489"/>
      <c r="S39" s="2386" t="s">
        <v>88</v>
      </c>
      <c r="T39" s="2322" t="s">
        <v>423</v>
      </c>
      <c r="U39" s="414"/>
      <c r="V39" s="2387" t="s">
        <v>424</v>
      </c>
      <c r="W39" s="2388"/>
      <c r="X39" s="2388"/>
      <c r="Y39" s="2388"/>
      <c r="Z39" s="2388"/>
      <c r="AA39" s="2388"/>
      <c r="AB39" s="2389"/>
      <c r="AC39" s="2390" t="s">
        <v>425</v>
      </c>
      <c r="AD39" s="2387" t="s">
        <v>424</v>
      </c>
      <c r="AE39" s="2388"/>
      <c r="AF39" s="2388"/>
      <c r="AG39" s="2388"/>
      <c r="AH39" s="2388"/>
      <c r="AI39" s="2388"/>
      <c r="AJ39" s="2389"/>
      <c r="AK39" s="2390" t="s">
        <v>426</v>
      </c>
      <c r="AL39" s="2393" t="s">
        <v>427</v>
      </c>
      <c r="AM39" s="2240"/>
      <c r="AS39" s="1268">
        <v>14</v>
      </c>
    </row>
    <row customHeight="1" ht="35.699999999999996">
      <c r="Q40" s="489"/>
      <c r="R40" s="489"/>
      <c r="S40" s="2386"/>
      <c r="T40" s="2322"/>
      <c r="U40" s="1144"/>
      <c r="V40" s="2373" t="s">
        <v>428</v>
      </c>
      <c r="W40" s="2396"/>
      <c r="X40" s="2375" t="s">
        <v>430</v>
      </c>
      <c r="Y40" s="2376"/>
      <c r="Z40" s="2375" t="s">
        <v>431</v>
      </c>
      <c r="AA40" s="2382"/>
      <c r="AB40" s="2376"/>
      <c r="AC40" s="2391"/>
      <c r="AD40" s="2373" t="s">
        <v>445</v>
      </c>
      <c r="AE40" s="2396"/>
      <c r="AF40" s="2375" t="s">
        <v>430</v>
      </c>
      <c r="AG40" s="2376"/>
      <c r="AH40" s="2375" t="s">
        <v>431</v>
      </c>
      <c r="AI40" s="2382"/>
      <c r="AJ40" s="2376"/>
      <c r="AK40" s="2391"/>
      <c r="AL40" s="2394"/>
      <c r="AM40" s="2240"/>
      <c r="AS40" s="1268">
        <v>34</v>
      </c>
    </row>
    <row customHeight="1" ht="35.699999999999996">
      <c r="A41" s="1483"/>
      <c r="B41" s="1483" t="s">
        <v>132</v>
      </c>
      <c r="C41" s="1483" t="s">
        <v>133</v>
      </c>
      <c r="D41" s="1483" t="s">
        <v>134</v>
      </c>
      <c r="E41" s="1477" t="s">
        <v>432</v>
      </c>
      <c r="F41" s="1477" t="s">
        <v>433</v>
      </c>
      <c r="G41" s="1477" t="s">
        <v>434</v>
      </c>
      <c r="H41" s="1477" t="s">
        <v>435</v>
      </c>
      <c r="I41" s="1477" t="s">
        <v>436</v>
      </c>
      <c r="J41" s="1477" t="s">
        <v>437</v>
      </c>
      <c r="K41" s="1477" t="s">
        <v>438</v>
      </c>
      <c r="L41" s="1477" t="s">
        <v>413</v>
      </c>
      <c r="Q41" s="489"/>
      <c r="R41" s="489"/>
      <c r="S41" s="2386"/>
      <c r="T41" s="2322"/>
      <c r="U41" s="415"/>
      <c r="V41" s="2374"/>
      <c r="W41" s="2397"/>
      <c r="X41" s="1335" t="s">
        <v>439</v>
      </c>
      <c r="Y41" s="1335" t="s">
        <v>440</v>
      </c>
      <c r="Z41" s="1451" t="s">
        <v>441</v>
      </c>
      <c r="AA41" s="2383" t="s">
        <v>442</v>
      </c>
      <c r="AB41" s="2384"/>
      <c r="AC41" s="2392"/>
      <c r="AD41" s="2374"/>
      <c r="AE41" s="2397"/>
      <c r="AF41" s="1335" t="s">
        <v>439</v>
      </c>
      <c r="AG41" s="1335" t="s">
        <v>440</v>
      </c>
      <c r="AH41" s="1451" t="s">
        <v>441</v>
      </c>
      <c r="AI41" s="2383" t="s">
        <v>442</v>
      </c>
      <c r="AJ41" s="2384"/>
      <c r="AK41" s="2392"/>
      <c r="AL41" s="2395"/>
      <c r="AM41" s="2240"/>
      <c r="AS41" s="1268">
        <v>34</v>
      </c>
    </row>
    <row s="619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106</v>
      </c>
      <c r="T42" s="1368" t="s">
        <v>107</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120</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183</v>
      </c>
      <c r="B44" s="1476" t="s">
        <v>184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393</v>
      </c>
      <c r="AO44" s="613"/>
      <c r="AP44" s="613" t="str">
        <f>IF(T44="","",T44)</f>
        <v>Территория действия тарифа</v>
      </c>
      <c r="AQ44" s="613"/>
      <c r="AR44" s="613"/>
      <c r="AS44" s="1268">
        <v>21</v>
      </c>
    </row>
    <row customHeight="1" ht="24">
      <c r="A45" s="1476" t="s">
        <v>183</v>
      </c>
      <c r="B45" s="1476" t="s">
        <v>184</v>
      </c>
      <c r="C45" s="1476" t="s">
        <v>185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395</v>
      </c>
      <c r="AO45" s="613"/>
      <c r="AP45" s="613" t="str">
        <f>IF(T45="","",T45)</f>
        <v>Наименование системы теплоснабжения </v>
      </c>
      <c r="AQ45" s="613"/>
      <c r="AR45" s="613"/>
      <c r="AS45" s="1268">
        <v>23</v>
      </c>
    </row>
    <row customHeight="1" ht="22.049999999999997">
      <c r="A46" s="1476" t="s">
        <v>183</v>
      </c>
      <c r="B46" s="1476" t="s">
        <v>184</v>
      </c>
      <c r="C46" s="1476" t="s">
        <v>185</v>
      </c>
      <c r="D46" s="1476" t="s">
        <v>186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397</v>
      </c>
      <c r="AO46" s="613"/>
      <c r="AP46" s="613" t="str">
        <f>IF(T46="","",T46)</f>
        <v>Источник тепловой энергии  </v>
      </c>
      <c r="AQ46" s="613"/>
      <c r="AR46" s="613"/>
      <c r="AS46" s="1268">
        <v>21</v>
      </c>
    </row>
    <row s="5677" customFormat="1" customHeight="1" ht="0">
      <c r="A47" s="1456" t="s">
        <v>183</v>
      </c>
      <c r="B47" s="1456" t="s">
        <v>184</v>
      </c>
      <c r="C47" s="1456" t="s">
        <v>185</v>
      </c>
      <c r="D47" s="1456" t="s">
        <v>186</v>
      </c>
      <c r="E47" s="2372"/>
      <c r="F47" s="2372"/>
      <c r="G47" s="2372"/>
      <c r="H47" s="2372"/>
      <c r="I47" s="2369" t="str">
        <f>S46&amp;".1"</f>
        <v>....1</v>
      </c>
      <c r="J47" s="1456"/>
      <c r="K47" s="1456"/>
      <c r="L47" s="1459" t="s">
        <v>398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183</v>
      </c>
      <c r="B48" s="1476" t="s">
        <v>184</v>
      </c>
      <c r="C48" s="1476" t="s">
        <v>185</v>
      </c>
      <c r="D48" s="1476" t="s">
        <v>186</v>
      </c>
      <c r="E48" s="2372"/>
      <c r="F48" s="2372"/>
      <c r="G48" s="2372"/>
      <c r="H48" s="2372"/>
      <c r="I48" s="2399"/>
      <c r="J48" s="2369" t="str">
        <f>S46&amp;".1"</f>
        <v>....1</v>
      </c>
      <c r="K48" s="1476"/>
      <c r="L48" s="1477" t="s">
        <v>401</v>
      </c>
      <c r="P48" s="2370"/>
      <c r="Q48" s="2370">
        <v>1</v>
      </c>
      <c r="R48" s="470"/>
      <c r="S48" s="1449" t="str">
        <f>$J48</f>
        <v>....1</v>
      </c>
      <c r="T48" s="399" t="s">
        <v>402</v>
      </c>
      <c r="U48" s="413"/>
      <c r="V48" s="2358"/>
      <c r="W48" s="2359"/>
      <c r="X48" s="2359"/>
      <c r="Y48" s="2359"/>
      <c r="Z48" s="2359"/>
      <c r="AA48" s="2359"/>
      <c r="AB48" s="2359"/>
      <c r="AC48" s="2360"/>
      <c r="AD48" s="2358"/>
      <c r="AE48" s="2359"/>
      <c r="AF48" s="2359"/>
      <c r="AG48" s="2359"/>
      <c r="AH48" s="2359"/>
      <c r="AI48" s="2359"/>
      <c r="AJ48" s="2359"/>
      <c r="AK48" s="2359"/>
      <c r="AL48" s="2360"/>
      <c r="AM48" s="1371" t="s">
        <v>403</v>
      </c>
      <c r="AO48" s="613"/>
      <c r="AP48" s="613" t="str">
        <f>IF(T48="","",T48)</f>
        <v>Группа потребителей</v>
      </c>
      <c r="AQ48" s="613"/>
      <c r="AR48" s="613"/>
      <c r="AS48" s="1268">
        <v>21</v>
      </c>
    </row>
    <row customHeight="1" ht="22.049999999999997">
      <c r="A49" s="1476" t="s">
        <v>183</v>
      </c>
      <c r="B49" s="1476" t="s">
        <v>184</v>
      </c>
      <c r="C49" s="1476" t="s">
        <v>185</v>
      </c>
      <c r="D49" s="1476" t="s">
        <v>186</v>
      </c>
      <c r="E49" s="2372"/>
      <c r="F49" s="2372"/>
      <c r="G49" s="2372"/>
      <c r="H49" s="2372"/>
      <c r="I49" s="2399"/>
      <c r="J49" s="2399"/>
      <c r="K49" s="2369" t="str">
        <f>J48&amp;".1"</f>
        <v>....1.1</v>
      </c>
      <c r="L49" s="1477" t="s">
        <v>404</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446</v>
      </c>
      <c r="AN49" s="624">
        <f>STRCHECKDATE(V50:AL50)</f>
      </c>
      <c r="AO49" s="613"/>
      <c r="AP49" s="613" t="str">
        <f>IF(T49="","",T49)</f>
        <v/>
      </c>
      <c r="AQ49" s="613"/>
      <c r="AR49" s="613"/>
      <c r="AS49" s="1268">
        <v>21</v>
      </c>
    </row>
    <row customHeight="1" ht="0">
      <c r="A50" s="1476" t="s">
        <v>183</v>
      </c>
      <c r="B50" s="1476" t="s">
        <v>184</v>
      </c>
      <c r="C50" s="1476" t="s">
        <v>185</v>
      </c>
      <c r="D50" s="1476" t="s">
        <v>186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183</v>
      </c>
      <c r="B51" s="1476" t="s">
        <v>184</v>
      </c>
      <c r="C51" s="1476" t="s">
        <v>185</v>
      </c>
      <c r="D51" s="1476" t="s">
        <v>186</v>
      </c>
      <c r="E51" s="2372"/>
      <c r="F51" s="2372"/>
      <c r="G51" s="2372"/>
      <c r="H51" s="2372"/>
      <c r="I51" s="2399"/>
      <c r="J51" s="2369"/>
      <c r="K51" s="1476"/>
      <c r="L51" s="1477"/>
      <c r="P51" s="2370"/>
      <c r="Q51" s="2370"/>
      <c r="R51" s="469"/>
      <c r="S51" s="1391"/>
      <c r="T51" s="400" t="s">
        <v>406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183</v>
      </c>
      <c r="B52" s="1476" t="s">
        <v>184</v>
      </c>
      <c r="C52" s="1476" t="s">
        <v>185</v>
      </c>
      <c r="D52" s="1476" t="s">
        <v>186</v>
      </c>
      <c r="E52" s="2372"/>
      <c r="F52" s="2372"/>
      <c r="G52" s="2372"/>
      <c r="H52" s="2372"/>
      <c r="I52" s="2369"/>
      <c r="J52" s="1476"/>
      <c r="K52" s="1476"/>
      <c r="L52" s="1477"/>
      <c r="P52" s="2370"/>
      <c r="Q52" s="1444"/>
      <c r="R52" s="469"/>
      <c r="S52" s="1391"/>
      <c r="T52" s="478" t="s">
        <v>407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183</v>
      </c>
      <c r="B53" s="1476" t="s">
        <v>184</v>
      </c>
      <c r="C53" s="1476" t="s">
        <v>185</v>
      </c>
      <c r="D53" s="1476" t="s">
        <v>186</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677" customFormat="1" customHeight="1" ht="0">
      <c r="A54" s="1456" t="s">
        <v>183</v>
      </c>
      <c r="B54" s="1456" t="s">
        <v>184</v>
      </c>
      <c r="C54" s="1456" t="s">
        <v>185</v>
      </c>
      <c r="D54" s="1427"/>
      <c r="E54" s="2372"/>
      <c r="F54" s="2372"/>
      <c r="G54" s="2371"/>
      <c r="H54" s="1427"/>
      <c r="I54" s="1427"/>
      <c r="J54" s="1427"/>
      <c r="K54" s="1427"/>
      <c r="L54" s="1452"/>
      <c r="M54" s="1428"/>
      <c r="N54" s="1428"/>
      <c r="P54" s="1429"/>
      <c r="Q54" s="1430"/>
      <c r="R54" s="1429"/>
      <c r="S54" s="1435"/>
      <c r="T54" s="1438" t="s">
        <v>409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677" customFormat="1" customHeight="1" ht="0">
      <c r="A55" s="1456" t="s">
        <v>183</v>
      </c>
      <c r="B55" s="1456" t="s">
        <v>184</v>
      </c>
      <c r="C55" s="1427"/>
      <c r="D55" s="1427"/>
      <c r="E55" s="2372"/>
      <c r="F55" s="2371"/>
      <c r="G55" s="1427"/>
      <c r="H55" s="1427"/>
      <c r="I55" s="1427"/>
      <c r="J55" s="1427"/>
      <c r="K55" s="1427"/>
      <c r="L55" s="1452"/>
      <c r="M55" s="1434"/>
      <c r="N55" s="1434"/>
      <c r="P55" s="1429"/>
      <c r="Q55" s="1430"/>
      <c r="R55" s="1429"/>
      <c r="S55" s="1435"/>
      <c r="T55" s="1438" t="s">
        <v>410</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677" customFormat="1" customHeight="1" ht="0">
      <c r="A56" s="1456" t="s">
        <v>183</v>
      </c>
      <c r="B56" s="1456"/>
      <c r="C56" s="1456"/>
      <c r="D56" s="1456"/>
      <c r="E56" s="2371"/>
      <c r="F56" s="1456"/>
      <c r="G56" s="1456"/>
      <c r="H56" s="1456"/>
      <c r="I56" s="1456"/>
      <c r="J56" s="1456"/>
      <c r="K56" s="1456"/>
      <c r="L56" s="1459"/>
      <c r="M56" s="1434"/>
      <c r="N56" s="1434"/>
      <c r="O56" s="631"/>
      <c r="P56" s="493"/>
      <c r="Q56" s="1457"/>
      <c r="R56" s="493"/>
      <c r="S56" s="1435"/>
      <c r="T56" s="1438" t="s">
        <v>411</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677"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EE602-A234-AA76-414E-A71A298DD43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599" width="10.57421875" hidden="1"/>
    <col min="2" max="2" style="5599" width="11.00390625" hidden="1" customWidth="1"/>
    <col min="3" max="3" style="5599" width="10.57421875" hidden="1"/>
    <col min="4" max="4" style="5599" width="11.8515625" hidden="1" customWidth="1"/>
    <col min="5" max="5" style="5599" width="10.00390625" hidden="1" customWidth="1"/>
    <col min="6" max="6" style="5599" width="8.7109375" hidden="1" customWidth="1"/>
    <col min="7" max="7" style="5599" width="7.57421875" hidden="1" customWidth="1"/>
    <col min="8" max="8" style="5599" width="11.421875" hidden="1" customWidth="1"/>
    <col min="9" max="9" style="5599" width="12.00390625" hidden="1" customWidth="1"/>
    <col min="10" max="10" style="5599" width="9.8515625" hidden="1" customWidth="1"/>
    <col min="11" max="12" style="5599" width="11.421875" hidden="1" customWidth="1"/>
    <col min="13" max="13" style="5674" width="19.140625" hidden="1" customWidth="1"/>
    <col min="14" max="15" style="6439" width="12.28125" hidden="1" customWidth="1"/>
    <col min="16" max="16" style="6439" width="23.421875" hidden="1" customWidth="1"/>
    <col min="17" max="17" style="6439" width="3.7109375" hidden="1" customWidth="1"/>
    <col min="18" max="20" style="6440" width="3.00390625" customWidth="1"/>
    <col min="21" max="21" style="6441" width="12.00390625" customWidth="1"/>
    <col min="22" max="22" style="5599" width="31.00390625" customWidth="1"/>
    <col min="23" max="23" style="5599" width="0.140625" customWidth="1"/>
    <col min="24" max="28" style="5599" width="21.7109375" hidden="1" customWidth="1"/>
    <col min="29" max="29" style="5599" width="11.7109375" hidden="1" customWidth="1"/>
    <col min="30" max="30" style="5599" width="3.7109375" hidden="1" customWidth="1"/>
    <col min="31" max="31" style="5599" width="11.7109375" hidden="1" customWidth="1"/>
    <col min="32" max="32" style="5599" width="8.57421875" hidden="1" customWidth="1"/>
    <col min="33" max="33" style="5599" width="21.7109375" customWidth="1"/>
    <col min="34" max="37" style="5599" width="21.00390625" customWidth="1"/>
    <col min="38" max="38" style="5599" width="11.00390625" customWidth="1"/>
    <col min="39" max="39" style="5599" width="3.7109375" customWidth="1"/>
    <col min="40" max="40" style="5599" width="11.00390625" customWidth="1"/>
    <col min="41" max="41" style="5599" width="8.57421875" hidden="1" customWidth="1"/>
    <col min="42" max="42" style="5599" width="4.00390625" customWidth="1"/>
    <col min="43" max="43" style="5599" width="115.00390625" customWidth="1"/>
    <col min="44" max="48" style="5677" width="10.00390625" customWidth="1"/>
    <col min="49" max="49" style="5599"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120</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391</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392</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393</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394</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395</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396</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397</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398</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401</v>
      </c>
      <c r="N7" s="622"/>
      <c r="O7" s="440"/>
      <c r="Q7" s="2370"/>
      <c r="R7" s="2370">
        <v>1</v>
      </c>
      <c r="S7" s="631"/>
      <c r="T7" s="470"/>
      <c r="U7" s="1449">
        <f>$J7</f>
      </c>
      <c r="V7" s="399" t="s">
        <v>402</v>
      </c>
      <c r="W7" s="413"/>
      <c r="X7" s="2358"/>
      <c r="Y7" s="2359"/>
      <c r="Z7" s="2359"/>
      <c r="AA7" s="2359"/>
      <c r="AB7" s="2359"/>
      <c r="AC7" s="2348"/>
      <c r="AD7" s="2348"/>
      <c r="AE7" s="2348"/>
      <c r="AF7" s="2421"/>
      <c r="AG7" s="2358"/>
      <c r="AH7" s="2359"/>
      <c r="AI7" s="2359"/>
      <c r="AJ7" s="2359"/>
      <c r="AK7" s="2359"/>
      <c r="AL7" s="2359"/>
      <c r="AM7" s="2359"/>
      <c r="AN7" s="2359"/>
      <c r="AO7" s="2359"/>
      <c r="AP7" s="2360"/>
      <c r="AQ7" s="1371" t="s">
        <v>403</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404</v>
      </c>
      <c r="N8" s="622"/>
      <c r="O8" s="440"/>
      <c r="P8" s="440"/>
      <c r="Q8" s="2370"/>
      <c r="R8" s="2370"/>
      <c r="S8" s="2370">
        <v>1</v>
      </c>
      <c r="T8" s="470"/>
      <c r="U8" s="1449">
        <f>$K8</f>
      </c>
      <c r="V8" s="1460"/>
      <c r="W8" s="413"/>
      <c r="X8" s="864"/>
      <c r="Y8" s="864"/>
      <c r="Z8" s="864"/>
      <c r="AA8" s="864"/>
      <c r="AB8" s="1518"/>
      <c r="AC8" s="2378"/>
      <c r="AD8" s="2220" t="s">
        <v>65</v>
      </c>
      <c r="AE8" s="2378"/>
      <c r="AF8" s="2220" t="s">
        <v>65</v>
      </c>
      <c r="AG8" s="1520"/>
      <c r="AH8" s="864"/>
      <c r="AI8" s="864"/>
      <c r="AJ8" s="864"/>
      <c r="AK8" s="1370"/>
      <c r="AL8" s="2378"/>
      <c r="AM8" s="2220" t="s">
        <v>65</v>
      </c>
      <c r="AN8" s="2378"/>
      <c r="AO8" s="2220" t="s">
        <v>65</v>
      </c>
      <c r="AP8" s="438"/>
      <c r="AQ8" s="1420" t="s">
        <v>447</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448</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449</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406</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407</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677"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409</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677"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410</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677"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411</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65</v>
      </c>
      <c r="AN19" s="2380"/>
      <c r="AO19" s="2381" t="s">
        <v>65</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676" customFormat="1" customHeight="1" ht="22.5" hidden="1">
      <c r="A24" s="1268"/>
      <c r="B24" s="1268"/>
      <c r="C24" s="1268"/>
      <c r="D24" s="1268"/>
      <c r="E24" s="1268"/>
      <c r="F24" s="1268"/>
      <c r="G24" s="1268"/>
      <c r="H24" s="1268"/>
      <c r="I24" s="1268"/>
      <c r="J24" s="1268"/>
      <c r="K24" s="1268"/>
      <c r="L24" s="1268"/>
      <c r="M24" s="1440"/>
      <c r="N24" s="1441"/>
      <c r="O24" s="1441"/>
      <c r="P24" s="1458" t="s">
        <v>412</v>
      </c>
      <c r="Q24" s="1475"/>
      <c r="R24" s="1484"/>
      <c r="S24" s="1484"/>
      <c r="T24" s="1484"/>
      <c r="U24" s="842"/>
      <c r="AC24" s="1480"/>
      <c r="AE24" s="1480"/>
      <c r="AF24" s="1479"/>
      <c r="AL24" s="1480"/>
      <c r="AN24" s="1480"/>
      <c r="AO24" s="1479"/>
      <c r="AR24" s="624"/>
      <c r="AS24" s="624"/>
      <c r="AT24" s="624"/>
      <c r="AU24" s="624"/>
      <c r="AV24" s="624"/>
      <c r="AW24" s="1273">
        <v>0</v>
      </c>
    </row>
    <row s="5676"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676" customFormat="1" customHeight="1" ht="14.25" hidden="1">
      <c r="A26" s="1268"/>
      <c r="B26" s="1268"/>
      <c r="C26" s="1268"/>
      <c r="D26" s="1268"/>
      <c r="E26" s="1268"/>
      <c r="F26" s="1268"/>
      <c r="G26" s="1268"/>
      <c r="H26" s="1268"/>
      <c r="I26" s="1268"/>
      <c r="J26" s="1268"/>
      <c r="K26" s="1268"/>
      <c r="L26" s="1268"/>
      <c r="M26" s="1440"/>
      <c r="N26" s="1441"/>
      <c r="O26" s="1441"/>
      <c r="P26" s="1423" t="s">
        <v>413</v>
      </c>
      <c r="Q26" s="1475"/>
      <c r="R26" s="1484"/>
      <c r="S26" s="1484"/>
      <c r="T26" s="1484"/>
      <c r="U26" s="842"/>
      <c r="V26" s="1273" t="s">
        <v>414</v>
      </c>
      <c r="AD26" s="299" t="s">
        <v>415</v>
      </c>
      <c r="AF26" s="299" t="s">
        <v>416</v>
      </c>
      <c r="AG26" s="1273" t="s">
        <v>414</v>
      </c>
      <c r="AM26" s="299" t="s">
        <v>417</v>
      </c>
      <c r="AO26" s="299" t="s">
        <v>416</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ООО "Ростовские тепловые сети"</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803" customFormat="1" customHeight="1" ht="25.5" hidden="1">
      <c r="A33" s="1361"/>
      <c r="B33" s="1361"/>
      <c r="C33" s="1361"/>
      <c r="D33" s="1361"/>
      <c r="E33" s="1361"/>
      <c r="F33" s="1361"/>
      <c r="G33" s="1361"/>
      <c r="H33" s="1361"/>
      <c r="I33" s="1361"/>
      <c r="J33" s="1361"/>
      <c r="K33" s="1361"/>
      <c r="L33" s="1361"/>
      <c r="M33" s="1493"/>
      <c r="N33" s="1361"/>
      <c r="O33" s="1361"/>
      <c r="P33" s="1361"/>
      <c r="U33" s="2363" t="s">
        <v>41</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803" customFormat="1" customHeight="1" ht="18.75" hidden="1">
      <c r="A34" s="1361"/>
      <c r="B34" s="1361"/>
      <c r="C34" s="1361"/>
      <c r="D34" s="1361"/>
      <c r="E34" s="1361"/>
      <c r="F34" s="1361"/>
      <c r="G34" s="1361"/>
      <c r="H34" s="1361"/>
      <c r="I34" s="1361"/>
      <c r="J34" s="1361"/>
      <c r="K34" s="1361"/>
      <c r="L34" s="1361"/>
      <c r="M34" s="1493"/>
      <c r="N34" s="1361"/>
      <c r="O34" s="1361"/>
      <c r="P34" s="1361"/>
      <c r="U34" s="2363" t="s">
        <v>418</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803" customFormat="1" customHeight="1" ht="18.75" hidden="1">
      <c r="A35" s="1361"/>
      <c r="B35" s="1361"/>
      <c r="C35" s="1361"/>
      <c r="D35" s="1361"/>
      <c r="E35" s="1361"/>
      <c r="F35" s="1361"/>
      <c r="G35" s="1361"/>
      <c r="H35" s="1361"/>
      <c r="I35" s="1361"/>
      <c r="J35" s="1361"/>
      <c r="K35" s="1361"/>
      <c r="L35" s="1361"/>
      <c r="M35" s="1493"/>
      <c r="N35" s="1361"/>
      <c r="O35" s="1361"/>
      <c r="P35" s="1361"/>
      <c r="U35" s="2363" t="s">
        <v>419</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803" customFormat="1" customHeight="1" ht="18.75" hidden="1">
      <c r="A36" s="1361"/>
      <c r="B36" s="1361"/>
      <c r="C36" s="1361"/>
      <c r="D36" s="1361"/>
      <c r="E36" s="1361"/>
      <c r="F36" s="1361"/>
      <c r="G36" s="1361"/>
      <c r="H36" s="1361"/>
      <c r="I36" s="1361"/>
      <c r="J36" s="1361"/>
      <c r="K36" s="1361"/>
      <c r="L36" s="1361"/>
      <c r="M36" s="1493"/>
      <c r="N36" s="1361"/>
      <c r="O36" s="1361"/>
      <c r="P36" s="1361"/>
      <c r="U36" s="2363" t="s">
        <v>42</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803" customFormat="1" customHeight="1" ht="18.75" hidden="1">
      <c r="A38" s="1361"/>
      <c r="B38" s="1361"/>
      <c r="C38" s="1361"/>
      <c r="D38" s="1361"/>
      <c r="E38" s="1361"/>
      <c r="F38" s="1361"/>
      <c r="G38" s="1361"/>
      <c r="H38" s="1361"/>
      <c r="I38" s="1361"/>
      <c r="J38" s="1361"/>
      <c r="K38" s="1361"/>
      <c r="L38" s="1361"/>
      <c r="M38" s="1493"/>
      <c r="N38" s="1361"/>
      <c r="O38" s="1361"/>
      <c r="P38" s="1361"/>
      <c r="U38" s="2363" t="s">
        <v>420</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803" customFormat="1" customHeight="1" ht="18.75" hidden="1">
      <c r="A39" s="1361"/>
      <c r="B39" s="1361"/>
      <c r="C39" s="1361"/>
      <c r="D39" s="1361"/>
      <c r="E39" s="1361"/>
      <c r="F39" s="1361"/>
      <c r="G39" s="1361"/>
      <c r="H39" s="1361"/>
      <c r="I39" s="1361"/>
      <c r="J39" s="1361"/>
      <c r="K39" s="1361"/>
      <c r="L39" s="1361"/>
      <c r="M39" s="1493"/>
      <c r="N39" s="1361"/>
      <c r="O39" s="1361"/>
      <c r="P39" s="1361"/>
      <c r="U39" s="2363" t="s">
        <v>421</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803"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422</v>
      </c>
      <c r="AG40" s="439"/>
      <c r="AH40" s="439"/>
      <c r="AI40" s="439"/>
      <c r="AJ40" s="439"/>
      <c r="AK40" s="439"/>
      <c r="AL40" s="439"/>
      <c r="AM40" s="439"/>
      <c r="AN40" s="439"/>
      <c r="AO40" s="391" t="s">
        <v>422</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295</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296</v>
      </c>
      <c r="AW42" s="1268">
        <v>14</v>
      </c>
    </row>
    <row customHeight="1" ht="14.699999999999998">
      <c r="R43" s="489"/>
      <c r="S43" s="489"/>
      <c r="T43" s="489"/>
      <c r="U43" s="2386" t="s">
        <v>88</v>
      </c>
      <c r="V43" s="2322" t="s">
        <v>423</v>
      </c>
      <c r="W43" s="414"/>
      <c r="X43" s="2387" t="s">
        <v>424</v>
      </c>
      <c r="Y43" s="2404"/>
      <c r="Z43" s="2404"/>
      <c r="AA43" s="2404"/>
      <c r="AB43" s="2404"/>
      <c r="AC43" s="2388"/>
      <c r="AD43" s="2388"/>
      <c r="AE43" s="2389"/>
      <c r="AF43" s="2390" t="s">
        <v>425</v>
      </c>
      <c r="AG43" s="2387" t="s">
        <v>424</v>
      </c>
      <c r="AH43" s="2404"/>
      <c r="AI43" s="2404"/>
      <c r="AJ43" s="2404"/>
      <c r="AK43" s="2404"/>
      <c r="AL43" s="2388"/>
      <c r="AM43" s="2388"/>
      <c r="AN43" s="2389"/>
      <c r="AO43" s="2390" t="s">
        <v>426</v>
      </c>
      <c r="AP43" s="2393" t="s">
        <v>427</v>
      </c>
      <c r="AQ43" s="2240"/>
      <c r="AW43" s="1268">
        <v>14</v>
      </c>
    </row>
    <row customHeight="1" ht="35.699999999999996">
      <c r="R44" s="489"/>
      <c r="S44" s="489"/>
      <c r="T44" s="489"/>
      <c r="U44" s="2386"/>
      <c r="V44" s="2322"/>
      <c r="W44" s="1144"/>
      <c r="X44" s="2407" t="s">
        <v>450</v>
      </c>
      <c r="Y44" s="2425" t="s">
        <v>451</v>
      </c>
      <c r="Z44" s="2425"/>
      <c r="AA44" s="2425"/>
      <c r="AB44" s="2425"/>
      <c r="AC44" s="2407" t="s">
        <v>431</v>
      </c>
      <c r="AD44" s="2724"/>
      <c r="AE44" s="2427"/>
      <c r="AF44" s="2391"/>
      <c r="AG44" s="2407" t="s">
        <v>450</v>
      </c>
      <c r="AH44" s="2425" t="s">
        <v>451</v>
      </c>
      <c r="AI44" s="2425"/>
      <c r="AJ44" s="2425"/>
      <c r="AK44" s="2425"/>
      <c r="AL44" s="2407" t="s">
        <v>431</v>
      </c>
      <c r="AM44" s="2724"/>
      <c r="AN44" s="2427"/>
      <c r="AO44" s="2391"/>
      <c r="AP44" s="2394"/>
      <c r="AQ44" s="2240"/>
      <c r="AW44" s="1268">
        <v>34</v>
      </c>
    </row>
    <row customHeight="1" ht="14.699999999999998">
      <c r="R45" s="489"/>
      <c r="S45" s="489"/>
      <c r="T45" s="489"/>
      <c r="U45" s="2386"/>
      <c r="V45" s="2322"/>
      <c r="W45" s="1144"/>
      <c r="X45" s="2438"/>
      <c r="Y45" s="2430" t="s">
        <v>452</v>
      </c>
      <c r="Z45" s="2383" t="s">
        <v>453</v>
      </c>
      <c r="AA45" s="2433"/>
      <c r="AB45" s="2384"/>
      <c r="AC45" s="2408"/>
      <c r="AD45" s="2725"/>
      <c r="AE45" s="2429"/>
      <c r="AF45" s="2391"/>
      <c r="AG45" s="2438"/>
      <c r="AH45" s="2430" t="s">
        <v>452</v>
      </c>
      <c r="AI45" s="2383" t="s">
        <v>453</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454</v>
      </c>
      <c r="AA46" s="2383" t="s">
        <v>455</v>
      </c>
      <c r="AB46" s="2384"/>
      <c r="AC46" s="2430" t="s">
        <v>441</v>
      </c>
      <c r="AD46" s="2434" t="s">
        <v>442</v>
      </c>
      <c r="AE46" s="2435"/>
      <c r="AF46" s="2391"/>
      <c r="AG46" s="2438"/>
      <c r="AH46" s="2431"/>
      <c r="AI46" s="2430" t="s">
        <v>454</v>
      </c>
      <c r="AJ46" s="2383" t="s">
        <v>455</v>
      </c>
      <c r="AK46" s="2384"/>
      <c r="AL46" s="2430" t="s">
        <v>441</v>
      </c>
      <c r="AM46" s="2434" t="s">
        <v>442</v>
      </c>
      <c r="AN46" s="2435"/>
      <c r="AO46" s="2391"/>
      <c r="AP46" s="2394"/>
      <c r="AQ46" s="2240"/>
      <c r="AW46" s="1268">
        <v>26</v>
      </c>
    </row>
    <row customHeight="1" ht="65.25">
      <c r="A47" s="1372"/>
      <c r="B47" s="1372" t="s">
        <v>132</v>
      </c>
      <c r="C47" s="1372" t="s">
        <v>133</v>
      </c>
      <c r="D47" s="1372" t="s">
        <v>134</v>
      </c>
      <c r="E47" s="1423" t="s">
        <v>432</v>
      </c>
      <c r="F47" s="1423" t="s">
        <v>433</v>
      </c>
      <c r="G47" s="1423" t="s">
        <v>434</v>
      </c>
      <c r="H47" s="1423" t="s">
        <v>435</v>
      </c>
      <c r="I47" s="1423" t="s">
        <v>436</v>
      </c>
      <c r="J47" s="1423" t="s">
        <v>437</v>
      </c>
      <c r="K47" s="1423" t="s">
        <v>438</v>
      </c>
      <c r="L47" s="1423" t="s">
        <v>456</v>
      </c>
      <c r="M47" s="1423" t="s">
        <v>413</v>
      </c>
      <c r="R47" s="489"/>
      <c r="S47" s="489"/>
      <c r="T47" s="489"/>
      <c r="U47" s="2386"/>
      <c r="V47" s="2322"/>
      <c r="W47" s="415"/>
      <c r="X47" s="2408"/>
      <c r="Y47" s="2432"/>
      <c r="Z47" s="2432"/>
      <c r="AA47" s="1335" t="s">
        <v>457</v>
      </c>
      <c r="AB47" s="1335" t="s">
        <v>458</v>
      </c>
      <c r="AC47" s="2432"/>
      <c r="AD47" s="2436"/>
      <c r="AE47" s="2437"/>
      <c r="AF47" s="2392"/>
      <c r="AG47" s="2408"/>
      <c r="AH47" s="2432"/>
      <c r="AI47" s="2432"/>
      <c r="AJ47" s="1335" t="s">
        <v>457</v>
      </c>
      <c r="AK47" s="1335" t="s">
        <v>458</v>
      </c>
      <c r="AL47" s="2432"/>
      <c r="AM47" s="2436"/>
      <c r="AN47" s="2437"/>
      <c r="AO47" s="2392"/>
      <c r="AP47" s="2395"/>
      <c r="AQ47" s="2240"/>
      <c r="AW47" s="1268">
        <v>62</v>
      </c>
    </row>
    <row s="6193"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106</v>
      </c>
      <c r="V48" s="1368" t="s">
        <v>107</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171</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120</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171</v>
      </c>
      <c r="B50" s="1380" t="s">
        <v>172</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392</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393</v>
      </c>
      <c r="AS50" s="613"/>
      <c r="AT50" s="613" t="str">
        <f>IF(V50="","",V50)</f>
        <v>Территория действия тарифа</v>
      </c>
      <c r="AU50" s="613"/>
      <c r="AV50" s="613"/>
      <c r="AW50" s="1268">
        <v>21</v>
      </c>
    </row>
    <row customHeight="1" ht="24">
      <c r="A51" s="1380" t="s">
        <v>171</v>
      </c>
      <c r="B51" s="1380" t="s">
        <v>172</v>
      </c>
      <c r="C51" s="1380" t="s">
        <v>173</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394</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395</v>
      </c>
      <c r="AS51" s="613"/>
      <c r="AT51" s="613" t="str">
        <f>IF(V51="","",V51)</f>
        <v>Наименование системы теплоснабжения </v>
      </c>
      <c r="AU51" s="613"/>
      <c r="AV51" s="613"/>
      <c r="AW51" s="1268">
        <v>23</v>
      </c>
    </row>
    <row customHeight="1" ht="22.049999999999997">
      <c r="A52" s="1380" t="s">
        <v>171</v>
      </c>
      <c r="B52" s="1380" t="s">
        <v>172</v>
      </c>
      <c r="C52" s="1380" t="s">
        <v>173</v>
      </c>
      <c r="D52" s="1380" t="s">
        <v>174</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396</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397</v>
      </c>
      <c r="AS52" s="613"/>
      <c r="AT52" s="613" t="str">
        <f>IF(V52="","",V52)</f>
        <v>Источник тепловой энергии  </v>
      </c>
      <c r="AU52" s="613"/>
      <c r="AV52" s="613"/>
      <c r="AW52" s="1268">
        <v>21</v>
      </c>
    </row>
    <row s="5677" customFormat="1" customHeight="1" ht="0">
      <c r="A53" s="1488" t="s">
        <v>171</v>
      </c>
      <c r="B53" s="1488" t="s">
        <v>172</v>
      </c>
      <c r="C53" s="1488" t="s">
        <v>173</v>
      </c>
      <c r="D53" s="1488" t="s">
        <v>174</v>
      </c>
      <c r="E53" s="2403"/>
      <c r="F53" s="2403"/>
      <c r="G53" s="2403"/>
      <c r="H53" s="2424"/>
      <c r="I53" s="2240" t="str">
        <f>U52&amp;".1"</f>
        <v>....1</v>
      </c>
      <c r="J53" s="1488"/>
      <c r="K53" s="1488"/>
      <c r="L53" s="1488"/>
      <c r="M53" s="1494" t="s">
        <v>398</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171</v>
      </c>
      <c r="B54" s="1380" t="s">
        <v>172</v>
      </c>
      <c r="C54" s="1380" t="s">
        <v>173</v>
      </c>
      <c r="D54" s="1380" t="s">
        <v>174</v>
      </c>
      <c r="E54" s="2403"/>
      <c r="F54" s="2403"/>
      <c r="G54" s="2403"/>
      <c r="H54" s="2424"/>
      <c r="I54" s="2214"/>
      <c r="J54" s="2240" t="str">
        <f>I53&amp;".1"</f>
        <v>....1.1</v>
      </c>
      <c r="K54" s="1380"/>
      <c r="L54" s="1380"/>
      <c r="M54" s="1423" t="s">
        <v>401</v>
      </c>
      <c r="Q54" s="2370"/>
      <c r="R54" s="2370">
        <v>1</v>
      </c>
      <c r="S54" s="631"/>
      <c r="T54" s="470"/>
      <c r="U54" s="1449" t="str">
        <f>$J54</f>
        <v>....1.1</v>
      </c>
      <c r="V54" s="399" t="s">
        <v>402</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403</v>
      </c>
      <c r="AS54" s="613"/>
      <c r="AT54" s="613" t="str">
        <f>IF(V54="","",V54)</f>
        <v>Группа потребителей</v>
      </c>
      <c r="AU54" s="613"/>
      <c r="AV54" s="613"/>
      <c r="AW54" s="1268">
        <v>21</v>
      </c>
    </row>
    <row customHeight="1" ht="22.049999999999997">
      <c r="A55" s="1380" t="s">
        <v>171</v>
      </c>
      <c r="B55" s="1380" t="s">
        <v>172</v>
      </c>
      <c r="C55" s="1380" t="s">
        <v>173</v>
      </c>
      <c r="D55" s="1380" t="s">
        <v>174</v>
      </c>
      <c r="E55" s="2403"/>
      <c r="F55" s="2403"/>
      <c r="G55" s="2403"/>
      <c r="H55" s="2424"/>
      <c r="I55" s="2214"/>
      <c r="J55" s="2214"/>
      <c r="K55" s="2240" t="str">
        <f>J54&amp;".1"</f>
        <v>....1.1.1</v>
      </c>
      <c r="L55" s="252"/>
      <c r="M55" s="1423" t="s">
        <v>404</v>
      </c>
      <c r="Q55" s="2370"/>
      <c r="R55" s="2370"/>
      <c r="S55" s="631">
        <v>1</v>
      </c>
      <c r="T55" s="470"/>
      <c r="U55" s="1449" t="str">
        <f>$K55</f>
        <v>....1.1.1</v>
      </c>
      <c r="V55" s="1460"/>
      <c r="W55" s="413"/>
      <c r="X55" s="864"/>
      <c r="Y55" s="864"/>
      <c r="Z55" s="864"/>
      <c r="AA55" s="864"/>
      <c r="AB55" s="1518"/>
      <c r="AC55" s="2378"/>
      <c r="AD55" s="2220" t="s">
        <v>65</v>
      </c>
      <c r="AE55" s="2378"/>
      <c r="AF55" s="2220" t="s">
        <v>65</v>
      </c>
      <c r="AG55" s="1520"/>
      <c r="AH55" s="864"/>
      <c r="AI55" s="864"/>
      <c r="AJ55" s="864"/>
      <c r="AK55" s="1370"/>
      <c r="AL55" s="2378"/>
      <c r="AM55" s="2220" t="s">
        <v>65</v>
      </c>
      <c r="AN55" s="2378"/>
      <c r="AO55" s="2220" t="s">
        <v>65</v>
      </c>
      <c r="AP55" s="1461"/>
      <c r="AQ55" s="1420" t="s">
        <v>447</v>
      </c>
      <c r="AR55" s="624">
        <f>STRCHECKDATE(X57:AP57)</f>
      </c>
      <c r="AS55" s="613"/>
      <c r="AT55" s="613" t="str">
        <f>IF(V55="","",V55)</f>
        <v/>
      </c>
      <c r="AU55" s="613"/>
      <c r="AV55" s="613"/>
      <c r="AW55" s="1268">
        <v>21</v>
      </c>
    </row>
    <row customHeight="1" ht="11.549999999999999">
      <c r="A56" s="1380" t="s">
        <v>171</v>
      </c>
      <c r="B56" s="1380" t="s">
        <v>172</v>
      </c>
      <c r="C56" s="1380" t="s">
        <v>173</v>
      </c>
      <c r="D56" s="1380" t="s">
        <v>174</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448</v>
      </c>
      <c r="AR56" s="624">
        <f>STRCHECKDATE(X58:AP58)</f>
      </c>
      <c r="AS56" s="613"/>
      <c r="AT56" s="613" t="str">
        <f>IF(V56="","",V56)</f>
        <v/>
      </c>
      <c r="AU56" s="613"/>
      <c r="AV56" s="613"/>
      <c r="AW56" s="1268">
        <v>11</v>
      </c>
    </row>
    <row customHeight="1" ht="0">
      <c r="A57" s="1380" t="s">
        <v>171</v>
      </c>
      <c r="B57" s="1380" t="s">
        <v>172</v>
      </c>
      <c r="C57" s="1380" t="s">
        <v>173</v>
      </c>
      <c r="D57" s="1380" t="s">
        <v>174</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171</v>
      </c>
      <c r="B58" s="1380" t="s">
        <v>172</v>
      </c>
      <c r="C58" s="1380" t="s">
        <v>173</v>
      </c>
      <c r="D58" s="1380" t="s">
        <v>174</v>
      </c>
      <c r="E58" s="2403"/>
      <c r="F58" s="2403"/>
      <c r="G58" s="2403"/>
      <c r="H58" s="2424"/>
      <c r="I58" s="2214"/>
      <c r="J58" s="2214"/>
      <c r="K58" s="2240"/>
      <c r="L58" s="1380"/>
      <c r="M58" s="1423"/>
      <c r="Q58" s="2370"/>
      <c r="R58" s="2370"/>
      <c r="S58" s="1444"/>
      <c r="T58" s="469"/>
      <c r="U58" s="1391"/>
      <c r="V58" s="401" t="s">
        <v>449</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171</v>
      </c>
      <c r="B59" s="1380" t="s">
        <v>172</v>
      </c>
      <c r="C59" s="1380" t="s">
        <v>173</v>
      </c>
      <c r="D59" s="1380" t="s">
        <v>174</v>
      </c>
      <c r="E59" s="2403"/>
      <c r="F59" s="2403"/>
      <c r="G59" s="2403"/>
      <c r="H59" s="2424"/>
      <c r="I59" s="2214"/>
      <c r="J59" s="2240"/>
      <c r="K59" s="1380"/>
      <c r="L59" s="1380"/>
      <c r="M59" s="1423"/>
      <c r="Q59" s="2370"/>
      <c r="R59" s="2370"/>
      <c r="S59" s="1444"/>
      <c r="T59" s="469"/>
      <c r="U59" s="1391"/>
      <c r="V59" s="400" t="s">
        <v>406</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171</v>
      </c>
      <c r="B60" s="1380" t="s">
        <v>172</v>
      </c>
      <c r="C60" s="1380" t="s">
        <v>173</v>
      </c>
      <c r="D60" s="1380" t="s">
        <v>174</v>
      </c>
      <c r="E60" s="2403"/>
      <c r="F60" s="2403"/>
      <c r="G60" s="2403"/>
      <c r="H60" s="2424"/>
      <c r="I60" s="2240"/>
      <c r="J60" s="1380"/>
      <c r="K60" s="1380"/>
      <c r="L60" s="1380"/>
      <c r="M60" s="1423"/>
      <c r="Q60" s="2370"/>
      <c r="R60" s="1444"/>
      <c r="S60" s="1444"/>
      <c r="T60" s="469"/>
      <c r="U60" s="1391"/>
      <c r="V60" s="478" t="s">
        <v>407</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171</v>
      </c>
      <c r="B61" s="1380" t="s">
        <v>172</v>
      </c>
      <c r="C61" s="1380" t="s">
        <v>173</v>
      </c>
      <c r="D61" s="1380" t="s">
        <v>174</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677" customFormat="1" customHeight="1" ht="0">
      <c r="A62" s="1488" t="s">
        <v>171</v>
      </c>
      <c r="B62" s="1488" t="s">
        <v>172</v>
      </c>
      <c r="C62" s="1488" t="s">
        <v>173</v>
      </c>
      <c r="D62" s="1487"/>
      <c r="E62" s="2403"/>
      <c r="F62" s="2403"/>
      <c r="G62" s="2402"/>
      <c r="H62" s="1487"/>
      <c r="I62" s="1487"/>
      <c r="J62" s="1487"/>
      <c r="K62" s="1487"/>
      <c r="L62" s="1487"/>
      <c r="M62" s="1490"/>
      <c r="N62" s="1491"/>
      <c r="O62" s="1491"/>
      <c r="P62" s="464"/>
      <c r="Q62" s="1429"/>
      <c r="R62" s="1430"/>
      <c r="S62" s="1429"/>
      <c r="T62" s="1429"/>
      <c r="U62" s="1435"/>
      <c r="V62" s="1438" t="s">
        <v>409</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677" customFormat="1" customHeight="1" ht="0">
      <c r="A63" s="1488" t="s">
        <v>171</v>
      </c>
      <c r="B63" s="1488" t="s">
        <v>172</v>
      </c>
      <c r="C63" s="1487"/>
      <c r="D63" s="1487"/>
      <c r="E63" s="2403"/>
      <c r="F63" s="2402"/>
      <c r="G63" s="1487"/>
      <c r="H63" s="1487"/>
      <c r="I63" s="1487"/>
      <c r="J63" s="1487"/>
      <c r="K63" s="1487"/>
      <c r="L63" s="1487"/>
      <c r="M63" s="1490"/>
      <c r="N63" s="1492"/>
      <c r="O63" s="1492"/>
      <c r="P63" s="464"/>
      <c r="Q63" s="1429"/>
      <c r="R63" s="1430"/>
      <c r="S63" s="1429"/>
      <c r="T63" s="1429"/>
      <c r="U63" s="1435"/>
      <c r="V63" s="1438" t="s">
        <v>410</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677" customFormat="1" customHeight="1" ht="0">
      <c r="A64" s="1488" t="s">
        <v>171</v>
      </c>
      <c r="B64" s="1488"/>
      <c r="C64" s="1488"/>
      <c r="D64" s="1488"/>
      <c r="E64" s="2402"/>
      <c r="F64" s="1488"/>
      <c r="G64" s="1488"/>
      <c r="H64" s="1488"/>
      <c r="I64" s="1488"/>
      <c r="J64" s="1488"/>
      <c r="K64" s="1488"/>
      <c r="L64" s="1488"/>
      <c r="M64" s="1494"/>
      <c r="N64" s="1492"/>
      <c r="O64" s="1492"/>
      <c r="P64" s="464"/>
      <c r="Q64" s="493"/>
      <c r="R64" s="1457"/>
      <c r="S64" s="493"/>
      <c r="T64" s="493"/>
      <c r="U64" s="1435"/>
      <c r="V64" s="1438" t="s">
        <v>411</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677"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443</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09839-7296-278E-13A5-A003C6680A61}"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676" width="10.57421875" hidden="1"/>
    <col min="2" max="2" style="5676" width="11.00390625" hidden="1" customWidth="1"/>
    <col min="3" max="3" style="5676" width="10.57421875" hidden="1"/>
    <col min="4" max="4" style="5676" width="11.8515625" hidden="1" customWidth="1"/>
    <col min="5" max="5" style="5676" width="10.00390625" hidden="1" customWidth="1"/>
    <col min="6" max="6" style="5676" width="8.7109375" hidden="1" customWidth="1"/>
    <col min="7" max="7" style="5676" width="7.57421875" hidden="1" customWidth="1"/>
    <col min="8" max="8" style="5676" width="11.421875" hidden="1" customWidth="1"/>
    <col min="9" max="9" style="5676" width="12.00390625" hidden="1" customWidth="1"/>
    <col min="10" max="10" style="5676" width="9.8515625" hidden="1" customWidth="1"/>
    <col min="11" max="11" style="5676" width="11.421875" hidden="1" customWidth="1"/>
    <col min="12" max="12" style="6437" width="19.140625" hidden="1" customWidth="1"/>
    <col min="13" max="14" style="6438" width="12.28125" hidden="1" customWidth="1"/>
    <col min="15" max="15" style="6438" width="23.421875" hidden="1" customWidth="1"/>
    <col min="16" max="16" style="6438" width="3.00390625" customWidth="1"/>
    <col min="17" max="17" style="6624" width="3.00390625" customWidth="1"/>
    <col min="18" max="18" style="6440" width="3.00390625" customWidth="1"/>
    <col min="19" max="19" style="6441" width="12.00390625" customWidth="1"/>
    <col min="20" max="20" style="5599" width="31.00390625" customWidth="1"/>
    <col min="21" max="21" style="5599" width="0.140625" customWidth="1"/>
    <col min="22" max="23" style="5599" width="21.7109375" hidden="1" customWidth="1"/>
    <col min="24" max="24" style="5599" width="11.7109375" hidden="1" customWidth="1"/>
    <col min="25" max="25" style="5599" width="3.7109375" hidden="1" customWidth="1"/>
    <col min="26" max="26" style="5599" width="11.7109375" hidden="1" customWidth="1"/>
    <col min="27" max="27" style="5599" width="8.57421875" hidden="1" customWidth="1"/>
    <col min="28" max="28" style="5599" width="5.421875" customWidth="1"/>
    <col min="29" max="30" style="5599" width="3.00390625" customWidth="1"/>
    <col min="31" max="31" style="5599" width="24.00390625" customWidth="1"/>
    <col min="32" max="32" style="5599" width="3.7109375" customWidth="1"/>
    <col min="33" max="34" style="5599" width="3.00390625" customWidth="1"/>
    <col min="35" max="35" style="5599" width="24.00390625" customWidth="1"/>
    <col min="36" max="36" style="5599" width="3.7109375" customWidth="1"/>
    <col min="37" max="38" style="5599" width="3.00390625" customWidth="1"/>
    <col min="39" max="39" style="5599" width="18.00390625" customWidth="1"/>
    <col min="40" max="41" style="5599" width="21.00390625" customWidth="1"/>
    <col min="42" max="42" style="5599" width="11.00390625" customWidth="1"/>
    <col min="43" max="43" style="5599" width="3.7109375" customWidth="1"/>
    <col min="44" max="44" style="5599" width="11.00390625" customWidth="1"/>
    <col min="45" max="45" style="5599" width="8.57421875" hidden="1" customWidth="1"/>
    <col min="46" max="46" style="5599" width="4.00390625" customWidth="1"/>
    <col min="47" max="47" style="5599" width="115.00390625" customWidth="1"/>
    <col min="48" max="52" style="5677" width="10.00390625" customWidth="1"/>
    <col min="53" max="53" style="5599"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120</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391</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392</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393</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394</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395</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396</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397</v>
      </c>
      <c r="AW5" s="613"/>
      <c r="AX5" s="613" t="str">
        <f>IF(T5="","",T5)</f>
        <v>Источник тепловой энергии  </v>
      </c>
      <c r="AY5" s="613"/>
      <c r="AZ5" s="613"/>
      <c r="BA5" s="1268">
        <v>0</v>
      </c>
    </row>
    <row s="5677" customFormat="1" customHeight="1" ht="0.75" hidden="1">
      <c r="A6" s="1456"/>
      <c r="B6" s="1456"/>
      <c r="C6" s="1456"/>
      <c r="D6" s="1456"/>
      <c r="E6" s="2372"/>
      <c r="F6" s="2372"/>
      <c r="G6" s="2372"/>
      <c r="H6" s="2372"/>
      <c r="I6" s="2369">
        <f>S5&amp;".1"</f>
      </c>
      <c r="J6" s="1456"/>
      <c r="K6" s="1456"/>
      <c r="L6" s="1459" t="s">
        <v>398</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677"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65</v>
      </c>
      <c r="Z8" s="2378"/>
      <c r="AA8" s="2220" t="s">
        <v>65</v>
      </c>
      <c r="AB8" s="2220" t="s">
        <v>19</v>
      </c>
      <c r="AC8" s="2439"/>
      <c r="AD8" s="2318">
        <v>1</v>
      </c>
      <c r="AE8" s="2440"/>
      <c r="AF8" s="2220" t="s">
        <v>19</v>
      </c>
      <c r="AG8" s="2439"/>
      <c r="AH8" s="2318">
        <v>1</v>
      </c>
      <c r="AI8" s="2440"/>
      <c r="AJ8" s="2220" t="s">
        <v>19</v>
      </c>
      <c r="AK8" s="424"/>
      <c r="AL8" s="1450">
        <v>1</v>
      </c>
      <c r="AM8" s="1511"/>
      <c r="AN8" s="864"/>
      <c r="AO8" s="1370"/>
      <c r="AP8" s="1847"/>
      <c r="AQ8" s="1572" t="s">
        <v>65</v>
      </c>
      <c r="AR8" s="1847"/>
      <c r="AS8" s="1572" t="s">
        <v>65</v>
      </c>
      <c r="AT8" s="1461"/>
      <c r="AU8" s="2366" t="s">
        <v>459</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460</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461</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462</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463</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677"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677"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677"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409</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677"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410</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677"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65</v>
      </c>
      <c r="AR19" s="1849"/>
      <c r="AS19" s="1573" t="s">
        <v>65</v>
      </c>
      <c r="BA19" s="1268">
        <v>0</v>
      </c>
    </row>
    <row customHeight="1" ht="14.25" hidden="1">
      <c r="AV20" s="609"/>
      <c r="AW20" s="609"/>
      <c r="AX20" s="609"/>
      <c r="AY20" s="609"/>
      <c r="AZ20" s="609"/>
      <c r="BA20" s="1268">
        <v>0</v>
      </c>
    </row>
    <row customHeight="1" ht="14.25" hidden="1">
      <c r="O21" s="1480" t="s">
        <v>412</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595" customFormat="1" customHeight="1" ht="14.25" hidden="1">
      <c r="M23" s="1621"/>
      <c r="N23" s="1621"/>
      <c r="O23" s="1622" t="s">
        <v>413</v>
      </c>
      <c r="P23" s="1621"/>
      <c r="Q23" s="1623"/>
      <c r="R23" s="1623"/>
      <c r="Y23" s="1620" t="s">
        <v>415</v>
      </c>
      <c r="AA23" s="1620" t="s">
        <v>416</v>
      </c>
      <c r="AB23" s="1620" t="s">
        <v>464</v>
      </c>
      <c r="AE23" s="1620" t="s">
        <v>465</v>
      </c>
      <c r="AF23" s="1620" t="s">
        <v>464</v>
      </c>
      <c r="AI23" s="1620" t="s">
        <v>466</v>
      </c>
      <c r="AJ23" s="1620" t="s">
        <v>464</v>
      </c>
      <c r="AM23" s="1620" t="s">
        <v>467</v>
      </c>
      <c r="AQ23" s="1620" t="s">
        <v>415</v>
      </c>
      <c r="AS23" s="1620" t="s">
        <v>416</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ООО "Ростовские тепловые сети"</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803"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41</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803"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418</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80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419</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80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803"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418</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803"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419</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803"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422</v>
      </c>
      <c r="AB37" s="439"/>
      <c r="AC37" s="439"/>
      <c r="AD37" s="439"/>
      <c r="AE37" s="439"/>
      <c r="AF37" s="439"/>
      <c r="AG37" s="439"/>
      <c r="AH37" s="439"/>
      <c r="AI37" s="439"/>
      <c r="AJ37" s="439"/>
      <c r="AK37" s="439"/>
      <c r="AL37" s="439"/>
      <c r="AM37" s="439"/>
      <c r="AN37" s="439"/>
      <c r="AO37" s="439"/>
      <c r="AP37" s="439"/>
      <c r="AQ37" s="439"/>
      <c r="AR37" s="439"/>
      <c r="AS37" s="391" t="s">
        <v>422</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295</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296</v>
      </c>
      <c r="BA39" s="1268">
        <v>14</v>
      </c>
    </row>
    <row customHeight="1" ht="14.699999999999998">
      <c r="Q40" s="404"/>
      <c r="R40" s="489"/>
      <c r="S40" s="2386" t="s">
        <v>88</v>
      </c>
      <c r="T40" s="2322" t="s">
        <v>468</v>
      </c>
      <c r="U40" s="414"/>
      <c r="V40" s="2388"/>
      <c r="W40" s="2388"/>
      <c r="X40" s="2388"/>
      <c r="Y40" s="2388"/>
      <c r="Z40" s="2389"/>
      <c r="AA40" s="2449" t="s">
        <v>425</v>
      </c>
      <c r="AB40" s="2441" t="s">
        <v>469</v>
      </c>
      <c r="AC40" s="2404"/>
      <c r="AD40" s="2404"/>
      <c r="AE40" s="2442"/>
      <c r="AF40" s="2404" t="s">
        <v>470</v>
      </c>
      <c r="AG40" s="2404"/>
      <c r="AH40" s="2404"/>
      <c r="AI40" s="2442"/>
      <c r="AJ40" s="2441" t="s">
        <v>471</v>
      </c>
      <c r="AK40" s="2404"/>
      <c r="AL40" s="2404"/>
      <c r="AM40" s="2442"/>
      <c r="AN40" s="2441" t="s">
        <v>424</v>
      </c>
      <c r="AO40" s="2404"/>
      <c r="AP40" s="2388"/>
      <c r="AQ40" s="2388"/>
      <c r="AR40" s="2389"/>
      <c r="AS40" s="2390" t="s">
        <v>425</v>
      </c>
      <c r="AT40" s="2393" t="s">
        <v>427</v>
      </c>
      <c r="AU40" s="2240"/>
      <c r="BA40" s="1268">
        <v>14</v>
      </c>
    </row>
    <row customHeight="1" ht="35.699999999999996">
      <c r="Q41" s="404"/>
      <c r="R41" s="489"/>
      <c r="S41" s="2386"/>
      <c r="T41" s="2322"/>
      <c r="U41" s="1144"/>
      <c r="V41" s="2240" t="s">
        <v>472</v>
      </c>
      <c r="W41" s="2240"/>
      <c r="X41" s="2407" t="s">
        <v>431</v>
      </c>
      <c r="Y41" s="2426"/>
      <c r="Z41" s="2427"/>
      <c r="AA41" s="2450"/>
      <c r="AB41" s="2443"/>
      <c r="AC41" s="2444"/>
      <c r="AD41" s="2444"/>
      <c r="AE41" s="2445"/>
      <c r="AF41" s="2444"/>
      <c r="AG41" s="2444"/>
      <c r="AH41" s="2444"/>
      <c r="AI41" s="2445"/>
      <c r="AJ41" s="2443"/>
      <c r="AK41" s="2444"/>
      <c r="AL41" s="2444"/>
      <c r="AM41" s="2444"/>
      <c r="AN41" s="2240" t="s">
        <v>472</v>
      </c>
      <c r="AO41" s="2240"/>
      <c r="AP41" s="2426" t="s">
        <v>431</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132</v>
      </c>
      <c r="C43" s="1483" t="s">
        <v>133</v>
      </c>
      <c r="D43" s="1483" t="s">
        <v>134</v>
      </c>
      <c r="E43" s="1477" t="s">
        <v>432</v>
      </c>
      <c r="F43" s="1477" t="s">
        <v>433</v>
      </c>
      <c r="G43" s="1477" t="s">
        <v>434</v>
      </c>
      <c r="H43" s="1477" t="s">
        <v>435</v>
      </c>
      <c r="I43" s="1477" t="s">
        <v>436</v>
      </c>
      <c r="J43" s="1477" t="s">
        <v>437</v>
      </c>
      <c r="K43" s="1477" t="s">
        <v>438</v>
      </c>
      <c r="L43" s="1477" t="s">
        <v>413</v>
      </c>
      <c r="Q43" s="404"/>
      <c r="R43" s="489"/>
      <c r="S43" s="2386"/>
      <c r="T43" s="2322"/>
      <c r="U43" s="415"/>
      <c r="V43" s="1443" t="s">
        <v>473</v>
      </c>
      <c r="W43" s="1443" t="s">
        <v>474</v>
      </c>
      <c r="X43" s="1451" t="s">
        <v>441</v>
      </c>
      <c r="Y43" s="2383" t="s">
        <v>442</v>
      </c>
      <c r="Z43" s="2384"/>
      <c r="AA43" s="2451"/>
      <c r="AB43" s="2446"/>
      <c r="AC43" s="2447"/>
      <c r="AD43" s="2447"/>
      <c r="AE43" s="2448"/>
      <c r="AF43" s="2447"/>
      <c r="AG43" s="2447"/>
      <c r="AH43" s="2447"/>
      <c r="AI43" s="2448"/>
      <c r="AJ43" s="2446"/>
      <c r="AK43" s="2447"/>
      <c r="AL43" s="2447"/>
      <c r="AM43" s="2448"/>
      <c r="AN43" s="1973" t="s">
        <v>473</v>
      </c>
      <c r="AO43" s="1973" t="s">
        <v>474</v>
      </c>
      <c r="AP43" s="1451" t="s">
        <v>441</v>
      </c>
      <c r="AQ43" s="2383" t="s">
        <v>442</v>
      </c>
      <c r="AR43" s="2384"/>
      <c r="AS43" s="2392"/>
      <c r="AT43" s="2395"/>
      <c r="AU43" s="2240"/>
      <c r="BA43" s="1268">
        <v>14</v>
      </c>
    </row>
    <row s="6193"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106</v>
      </c>
      <c r="T44" s="1368" t="s">
        <v>107</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195</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120</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195</v>
      </c>
      <c r="B46" s="1476" t="s">
        <v>196</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392</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393</v>
      </c>
      <c r="AW46" s="613"/>
      <c r="AX46" s="613" t="str">
        <f>IF(T46="","",T46)</f>
        <v>Территория действия тарифа</v>
      </c>
      <c r="AY46" s="613"/>
      <c r="AZ46" s="613"/>
      <c r="BA46" s="1268">
        <v>21</v>
      </c>
    </row>
    <row customHeight="1" ht="24">
      <c r="A47" s="1476" t="s">
        <v>195</v>
      </c>
      <c r="B47" s="1476" t="s">
        <v>196</v>
      </c>
      <c r="C47" s="1476" t="s">
        <v>197</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394</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395</v>
      </c>
      <c r="AW47" s="613"/>
      <c r="AX47" s="613" t="str">
        <f>IF(T47="","",T47)</f>
        <v>Наименование системы теплоснабжения </v>
      </c>
      <c r="AY47" s="613"/>
      <c r="AZ47" s="613"/>
      <c r="BA47" s="1268">
        <v>23</v>
      </c>
    </row>
    <row customHeight="1" ht="21">
      <c r="A48" s="1476" t="s">
        <v>195</v>
      </c>
      <c r="B48" s="1476" t="s">
        <v>196</v>
      </c>
      <c r="C48" s="1476" t="s">
        <v>197</v>
      </c>
      <c r="D48" s="1476" t="s">
        <v>198</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396</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397</v>
      </c>
      <c r="AW48" s="613"/>
      <c r="AX48" s="613" t="str">
        <f>IF(T48="","",T48)</f>
        <v>Источник тепловой энергии  </v>
      </c>
      <c r="AY48" s="613"/>
      <c r="AZ48" s="613"/>
      <c r="BA48" s="1268">
        <v>20</v>
      </c>
    </row>
    <row s="5677" customFormat="1" customHeight="1" ht="1.05">
      <c r="A49" s="1456" t="s">
        <v>195</v>
      </c>
      <c r="B49" s="1456" t="s">
        <v>196</v>
      </c>
      <c r="C49" s="1456" t="s">
        <v>197</v>
      </c>
      <c r="D49" s="1456" t="s">
        <v>198</v>
      </c>
      <c r="E49" s="2372"/>
      <c r="F49" s="2372"/>
      <c r="G49" s="2372"/>
      <c r="H49" s="2372"/>
      <c r="I49" s="2369" t="str">
        <f>S48&amp;".1"</f>
        <v>....1</v>
      </c>
      <c r="J49" s="1456"/>
      <c r="K49" s="1456"/>
      <c r="L49" s="1459" t="s">
        <v>398</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677" customFormat="1" customHeight="1" ht="1.05">
      <c r="A50" s="1456" t="s">
        <v>195</v>
      </c>
      <c r="B50" s="1456" t="s">
        <v>196</v>
      </c>
      <c r="C50" s="1456" t="s">
        <v>197</v>
      </c>
      <c r="D50" s="1456" t="s">
        <v>198</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195</v>
      </c>
      <c r="B51" s="1476" t="s">
        <v>196</v>
      </c>
      <c r="C51" s="1476" t="s">
        <v>197</v>
      </c>
      <c r="D51" s="1476" t="s">
        <v>198</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65</v>
      </c>
      <c r="Z51" s="1847"/>
      <c r="AA51" s="1572" t="s">
        <v>65</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65</v>
      </c>
      <c r="AR51" s="1847"/>
      <c r="AS51" s="1572" t="s">
        <v>65</v>
      </c>
      <c r="AT51" s="1461"/>
      <c r="AU51" s="2366" t="s">
        <v>475</v>
      </c>
      <c r="AV51" s="624">
        <f>STRCHECKDATE(V54:AT54)</f>
      </c>
      <c r="AW51" s="613"/>
      <c r="AX51" s="613" t="str">
        <f>IF(T51="","",T51)</f>
        <v/>
      </c>
      <c r="AY51" s="613"/>
      <c r="AZ51" s="613"/>
      <c r="BA51" s="1268">
        <v>21</v>
      </c>
    </row>
    <row customHeight="1" ht="11.549999999999999">
      <c r="A52" s="1476" t="s">
        <v>195</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460</v>
      </c>
      <c r="AN52" s="1506"/>
      <c r="AO52" s="1609"/>
      <c r="AP52" s="1506"/>
      <c r="AQ52" s="1506"/>
      <c r="AR52" s="1506"/>
      <c r="AS52" s="1506"/>
      <c r="AT52" s="1503"/>
      <c r="AU52" s="2367"/>
      <c r="AW52" s="613"/>
      <c r="AX52" s="613"/>
      <c r="AY52" s="613"/>
      <c r="AZ52" s="613"/>
      <c r="BA52" s="1268">
        <v>11</v>
      </c>
    </row>
    <row customHeight="1" ht="11.549999999999999">
      <c r="A53" s="1476" t="s">
        <v>195</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461</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195</v>
      </c>
      <c r="B54" s="1476" t="s">
        <v>196</v>
      </c>
      <c r="C54" s="1476" t="s">
        <v>197</v>
      </c>
      <c r="D54" s="1476" t="s">
        <v>198</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462</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195</v>
      </c>
      <c r="B55" s="1476" t="s">
        <v>196</v>
      </c>
      <c r="C55" s="1476" t="s">
        <v>197</v>
      </c>
      <c r="D55" s="1476" t="s">
        <v>198</v>
      </c>
      <c r="E55" s="2372"/>
      <c r="F55" s="2372"/>
      <c r="G55" s="2372"/>
      <c r="H55" s="2372"/>
      <c r="I55" s="2399"/>
      <c r="J55" s="2369"/>
      <c r="K55" s="1476"/>
      <c r="L55" s="1477"/>
      <c r="P55" s="2370"/>
      <c r="Q55" s="2370"/>
      <c r="R55" s="469"/>
      <c r="S55" s="1391"/>
      <c r="T55" s="400" t="s">
        <v>463</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677" customFormat="1" customHeight="1" ht="1.05">
      <c r="A56" s="1456" t="s">
        <v>195</v>
      </c>
      <c r="B56" s="1456" t="s">
        <v>196</v>
      </c>
      <c r="C56" s="1456" t="s">
        <v>197</v>
      </c>
      <c r="D56" s="1456" t="s">
        <v>198</v>
      </c>
      <c r="E56" s="2372"/>
      <c r="F56" s="2372"/>
      <c r="G56" s="2372"/>
      <c r="H56" s="2372"/>
      <c r="I56" s="2369"/>
      <c r="J56" s="1456"/>
      <c r="K56" s="1456"/>
      <c r="L56" s="1459"/>
      <c r="M56" s="623"/>
      <c r="N56" s="623"/>
      <c r="O56" s="623"/>
      <c r="P56" s="2370"/>
      <c r="Q56" s="1444"/>
      <c r="R56" s="469"/>
      <c r="S56" s="1499"/>
      <c r="T56" s="1500" t="s">
        <v>407</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193" customFormat="1" customHeight="1" ht="1.05">
      <c r="A57" s="1456" t="s">
        <v>195</v>
      </c>
      <c r="B57" s="1456" t="s">
        <v>196</v>
      </c>
      <c r="C57" s="1456" t="s">
        <v>197</v>
      </c>
      <c r="D57" s="1456" t="s">
        <v>198</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677" customFormat="1" customHeight="1" ht="1.05">
      <c r="A58" s="1456" t="s">
        <v>195</v>
      </c>
      <c r="B58" s="1456" t="s">
        <v>196</v>
      </c>
      <c r="C58" s="1456" t="s">
        <v>197</v>
      </c>
      <c r="D58" s="1427"/>
      <c r="E58" s="2372"/>
      <c r="F58" s="2372"/>
      <c r="G58" s="2371"/>
      <c r="H58" s="1427"/>
      <c r="I58" s="1427"/>
      <c r="J58" s="1427"/>
      <c r="K58" s="1427"/>
      <c r="L58" s="1452"/>
      <c r="M58" s="1428"/>
      <c r="N58" s="1428"/>
      <c r="P58" s="1429"/>
      <c r="Q58" s="1430"/>
      <c r="R58" s="1429"/>
      <c r="S58" s="1435"/>
      <c r="T58" s="1438" t="s">
        <v>409</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677" customFormat="1" customHeight="1" ht="1.05">
      <c r="A59" s="1456" t="s">
        <v>195</v>
      </c>
      <c r="B59" s="1456" t="s">
        <v>196</v>
      </c>
      <c r="C59" s="1427"/>
      <c r="D59" s="1427"/>
      <c r="E59" s="2372"/>
      <c r="F59" s="2371"/>
      <c r="G59" s="1427"/>
      <c r="H59" s="1427"/>
      <c r="I59" s="1427"/>
      <c r="J59" s="1427"/>
      <c r="K59" s="1427"/>
      <c r="L59" s="1452"/>
      <c r="M59" s="1434"/>
      <c r="N59" s="1434"/>
      <c r="P59" s="1429"/>
      <c r="Q59" s="1430"/>
      <c r="R59" s="1429"/>
      <c r="S59" s="1435"/>
      <c r="T59" s="1438" t="s">
        <v>410</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677" customFormat="1" customHeight="1" ht="1.05">
      <c r="A60" s="1456" t="s">
        <v>195</v>
      </c>
      <c r="B60" s="1456"/>
      <c r="C60" s="1456"/>
      <c r="D60" s="1456"/>
      <c r="E60" s="2372"/>
      <c r="F60" s="1456"/>
      <c r="G60" s="1456"/>
      <c r="H60" s="1456"/>
      <c r="I60" s="1456"/>
      <c r="J60" s="1456"/>
      <c r="K60" s="1456"/>
      <c r="L60" s="1459"/>
      <c r="M60" s="1434"/>
      <c r="N60" s="1434"/>
      <c r="O60" s="631"/>
      <c r="P60" s="493"/>
      <c r="Q60" s="1457"/>
      <c r="R60" s="493"/>
      <c r="S60" s="1435"/>
      <c r="T60" s="1438" t="s">
        <v>411</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677" customFormat="1" customHeight="1" ht="1.05">
      <c r="A61" s="1456" t="s">
        <v>195</v>
      </c>
      <c r="B61" s="1456"/>
      <c r="C61" s="1456"/>
      <c r="D61" s="1456"/>
      <c r="E61" s="2371"/>
      <c r="F61" s="1456"/>
      <c r="G61" s="1456"/>
      <c r="H61" s="1456"/>
      <c r="I61" s="1456"/>
      <c r="J61" s="1456"/>
      <c r="K61" s="1456"/>
      <c r="L61" s="1459"/>
      <c r="M61" s="1434"/>
      <c r="N61" s="1434"/>
      <c r="O61" s="631"/>
      <c r="P61" s="493"/>
      <c r="Q61" s="1457"/>
      <c r="R61" s="493"/>
      <c r="S61" s="1435"/>
      <c r="T61" s="1438" t="s">
        <v>411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677"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D45D2-AAD5-EB1F-3808-5EA0B3C9F2D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76" width="10.57421875" hidden="1"/>
    <col min="2" max="2" style="5676" width="11.00390625" hidden="1" customWidth="1"/>
    <col min="3" max="3" style="5676" width="10.57421875" hidden="1"/>
    <col min="4" max="4" style="5676" width="11.8515625" hidden="1" customWidth="1"/>
    <col min="5" max="5" style="5676" width="10.00390625" hidden="1" customWidth="1"/>
    <col min="6" max="6" style="5676" width="8.7109375" hidden="1" customWidth="1"/>
    <col min="7" max="7" style="5676" width="7.57421875" hidden="1" customWidth="1"/>
    <col min="8" max="8" style="5676" width="11.421875" hidden="1" customWidth="1"/>
    <col min="9" max="9" style="5676" width="14.140625" hidden="1" customWidth="1"/>
    <col min="10" max="10" style="5676" width="9.8515625" hidden="1" customWidth="1"/>
    <col min="11" max="11" style="5676" width="14.7109375" hidden="1" customWidth="1"/>
    <col min="12" max="12" style="6437" width="19.140625" hidden="1" customWidth="1"/>
    <col min="13" max="14" style="6438" width="12.28125" hidden="1" customWidth="1"/>
    <col min="15" max="15" style="6438" width="23.421875" hidden="1" customWidth="1"/>
    <col min="16" max="16" style="6439" width="3.00390625" customWidth="1"/>
    <col min="17" max="18" style="6440" width="3.00390625" customWidth="1"/>
    <col min="19" max="19" style="6441" width="12.00390625" customWidth="1"/>
    <col min="20" max="20" style="5599" width="35.00390625" customWidth="1"/>
    <col min="21" max="21" style="5599" width="0.140625" customWidth="1"/>
    <col min="22" max="24" style="5599" width="24.7109375" hidden="1" customWidth="1"/>
    <col min="25" max="25" style="5599" width="11.7109375" hidden="1" customWidth="1"/>
    <col min="26" max="26" style="5599" width="3.7109375" hidden="1" customWidth="1"/>
    <col min="27" max="27" style="5599" width="11.7109375" hidden="1" customWidth="1"/>
    <col min="28" max="28" style="5599" width="8.57421875" hidden="1" customWidth="1"/>
    <col min="29" max="29" style="5599" width="24.7109375" customWidth="1"/>
    <col min="30" max="31" style="5599" width="24.00390625" customWidth="1"/>
    <col min="32" max="32" style="5599" width="11.00390625" customWidth="1"/>
    <col min="33" max="33" style="5599" width="3.7109375" customWidth="1"/>
    <col min="34" max="34" style="5599" width="11.00390625" customWidth="1"/>
    <col min="35" max="35" style="5599" width="8.57421875" hidden="1" customWidth="1"/>
    <col min="36" max="36" style="5599" width="4.00390625" customWidth="1"/>
    <col min="37" max="37" style="5599" width="115.00390625" customWidth="1"/>
    <col min="38" max="42" style="5677" width="10.00390625" customWidth="1"/>
    <col min="43" max="43" style="559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120</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476</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477</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478</v>
      </c>
      <c r="U5" s="413"/>
      <c r="V5" s="2463"/>
      <c r="W5" s="2464"/>
      <c r="X5" s="2464"/>
      <c r="Y5" s="2464"/>
      <c r="Z5" s="2464"/>
      <c r="AA5" s="2464"/>
      <c r="AB5" s="2465"/>
      <c r="AC5" s="2466"/>
      <c r="AD5" s="2467"/>
      <c r="AE5" s="2467"/>
      <c r="AF5" s="2467"/>
      <c r="AG5" s="2467"/>
      <c r="AH5" s="2467"/>
      <c r="AI5" s="2467"/>
      <c r="AJ5" s="2468"/>
      <c r="AK5" s="1371" t="s">
        <v>479</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401</v>
      </c>
      <c r="P6" s="2370"/>
      <c r="Q6" s="2370">
        <v>1</v>
      </c>
      <c r="R6" s="470"/>
      <c r="S6" s="1538">
        <f>$J6</f>
      </c>
      <c r="T6" s="399" t="s">
        <v>402</v>
      </c>
      <c r="U6" s="413"/>
      <c r="V6" s="2358"/>
      <c r="W6" s="2359"/>
      <c r="X6" s="2359"/>
      <c r="Y6" s="2359"/>
      <c r="Z6" s="2359"/>
      <c r="AA6" s="2359"/>
      <c r="AB6" s="2360"/>
      <c r="AC6" s="2358"/>
      <c r="AD6" s="2359"/>
      <c r="AE6" s="2359"/>
      <c r="AF6" s="2359"/>
      <c r="AG6" s="2359"/>
      <c r="AH6" s="2359"/>
      <c r="AI6" s="2359"/>
      <c r="AJ6" s="2360"/>
      <c r="AK6" s="1420" t="s">
        <v>480</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481</v>
      </c>
      <c r="U9" s="480"/>
      <c r="V9" s="480"/>
      <c r="W9" s="480"/>
      <c r="X9" s="480"/>
      <c r="Y9" s="480"/>
      <c r="Z9" s="480"/>
      <c r="AA9" s="480"/>
      <c r="AB9" s="480"/>
      <c r="AC9" s="480"/>
      <c r="AD9" s="480"/>
      <c r="AE9" s="480"/>
      <c r="AF9" s="480"/>
      <c r="AG9" s="480"/>
      <c r="AH9" s="480"/>
      <c r="AI9" s="480"/>
      <c r="AJ9" s="480"/>
      <c r="AK9" s="1371" t="s">
        <v>482</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407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483</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77"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410</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7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76" customFormat="1" customHeight="1" ht="22.5" hidden="1">
      <c r="L18" s="1534"/>
      <c r="M18" s="1475"/>
      <c r="N18" s="1475"/>
      <c r="O18" s="1480" t="s">
        <v>412</v>
      </c>
      <c r="P18" s="1475"/>
      <c r="Q18" s="1484"/>
      <c r="R18" s="1484"/>
      <c r="S18" s="842"/>
      <c r="Y18" s="1480"/>
      <c r="AA18" s="1480"/>
      <c r="AB18" s="1479"/>
      <c r="AF18" s="1480"/>
      <c r="AH18" s="1480"/>
      <c r="AI18" s="1479"/>
      <c r="AL18" s="624"/>
      <c r="AM18" s="624"/>
      <c r="AN18" s="624"/>
      <c r="AO18" s="624"/>
      <c r="AP18" s="624"/>
      <c r="AQ18" s="1273">
        <v>0</v>
      </c>
    </row>
    <row s="5676" customFormat="1" customHeight="1" ht="14.25" hidden="1">
      <c r="L19" s="1534"/>
      <c r="M19" s="1475"/>
      <c r="N19" s="1475"/>
      <c r="O19" s="1475"/>
      <c r="P19" s="1475"/>
      <c r="Q19" s="1484"/>
      <c r="R19" s="1484"/>
      <c r="S19" s="842"/>
      <c r="AB19" s="1479"/>
      <c r="AI19" s="1479"/>
      <c r="AL19" s="624"/>
      <c r="AM19" s="624"/>
      <c r="AN19" s="624"/>
      <c r="AO19" s="624"/>
      <c r="AP19" s="624"/>
      <c r="AQ19" s="1273">
        <v>0</v>
      </c>
    </row>
    <row s="5676" customFormat="1" customHeight="1" ht="12" hidden="1">
      <c r="L20" s="1534"/>
      <c r="M20" s="1475"/>
      <c r="N20" s="1475"/>
      <c r="O20" s="1477" t="s">
        <v>413</v>
      </c>
      <c r="P20" s="1475"/>
      <c r="Q20" s="1555"/>
      <c r="R20" s="1555"/>
      <c r="S20" s="842"/>
      <c r="T20" s="1273" t="s">
        <v>414</v>
      </c>
      <c r="Z20" s="299" t="s">
        <v>415</v>
      </c>
      <c r="AB20" s="299" t="s">
        <v>416</v>
      </c>
      <c r="AC20" s="1273" t="s">
        <v>414</v>
      </c>
      <c r="AG20" s="299" t="s">
        <v>417</v>
      </c>
      <c r="AI20" s="299" t="s">
        <v>416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"Ростовские тепловые сети"</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03"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03" customFormat="1" customHeight="1" ht="18.75" hidden="1">
      <c r="A28" s="1481"/>
      <c r="B28" s="1481"/>
      <c r="C28" s="1481"/>
      <c r="D28" s="1481"/>
      <c r="E28" s="1481"/>
      <c r="F28" s="1481"/>
      <c r="G28" s="1481"/>
      <c r="H28" s="1481"/>
      <c r="I28" s="1481"/>
      <c r="J28" s="1481"/>
      <c r="K28" s="1481"/>
      <c r="L28" s="1482"/>
      <c r="M28" s="1481"/>
      <c r="N28" s="1481"/>
      <c r="O28" s="1481"/>
      <c r="S28" s="2363" t="s">
        <v>418</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803" customFormat="1" customHeight="1" ht="18.75" hidden="1">
      <c r="A29" s="1481"/>
      <c r="B29" s="1481"/>
      <c r="C29" s="1481"/>
      <c r="D29" s="1481"/>
      <c r="E29" s="1481"/>
      <c r="F29" s="1481"/>
      <c r="G29" s="1481"/>
      <c r="H29" s="1481"/>
      <c r="I29" s="1481"/>
      <c r="J29" s="1481"/>
      <c r="K29" s="1481"/>
      <c r="L29" s="1482"/>
      <c r="M29" s="1481"/>
      <c r="N29" s="1481"/>
      <c r="O29" s="1481"/>
      <c r="S29" s="2363" t="s">
        <v>419</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803"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03" customFormat="1" customHeight="1" ht="18.75" hidden="1">
      <c r="A32" s="1481"/>
      <c r="B32" s="1481"/>
      <c r="C32" s="1481"/>
      <c r="D32" s="1481"/>
      <c r="E32" s="1481"/>
      <c r="F32" s="1481"/>
      <c r="G32" s="1481"/>
      <c r="H32" s="1481"/>
      <c r="I32" s="1481"/>
      <c r="J32" s="1481"/>
      <c r="K32" s="1481"/>
      <c r="L32" s="1482"/>
      <c r="M32" s="1481"/>
      <c r="N32" s="1481"/>
      <c r="O32" s="1481"/>
      <c r="S32" s="2363" t="s">
        <v>420</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803" customFormat="1" customHeight="1" ht="18.75" hidden="1">
      <c r="A33" s="1481"/>
      <c r="B33" s="1481"/>
      <c r="C33" s="1481"/>
      <c r="D33" s="1481"/>
      <c r="E33" s="1481"/>
      <c r="F33" s="1481"/>
      <c r="G33" s="1481"/>
      <c r="H33" s="1481"/>
      <c r="I33" s="1481"/>
      <c r="J33" s="1481"/>
      <c r="K33" s="1481"/>
      <c r="L33" s="1482"/>
      <c r="M33" s="1481"/>
      <c r="N33" s="1481"/>
      <c r="O33" s="1481"/>
      <c r="S33" s="2363" t="s">
        <v>421</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803"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422</v>
      </c>
      <c r="AC34" s="439"/>
      <c r="AD34" s="439"/>
      <c r="AE34" s="439"/>
      <c r="AF34" s="439"/>
      <c r="AG34" s="439"/>
      <c r="AH34" s="439"/>
      <c r="AI34" s="391" t="s">
        <v>422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295</v>
      </c>
      <c r="T36" s="2240"/>
      <c r="U36" s="2240"/>
      <c r="V36" s="2240"/>
      <c r="W36" s="2240"/>
      <c r="X36" s="2240"/>
      <c r="Y36" s="2240"/>
      <c r="Z36" s="2240"/>
      <c r="AA36" s="2240"/>
      <c r="AB36" s="2240"/>
      <c r="AC36" s="2240"/>
      <c r="AD36" s="2240"/>
      <c r="AE36" s="2240"/>
      <c r="AF36" s="2240"/>
      <c r="AG36" s="2240"/>
      <c r="AH36" s="2240"/>
      <c r="AI36" s="2240"/>
      <c r="AJ36" s="2240"/>
      <c r="AK36" s="2240" t="s">
        <v>296</v>
      </c>
      <c r="AQ36" s="1268">
        <v>14</v>
      </c>
    </row>
    <row customHeight="1" ht="14.699999999999998">
      <c r="Q37" s="489"/>
      <c r="R37" s="489"/>
      <c r="S37" s="2386" t="s">
        <v>88</v>
      </c>
      <c r="T37" s="2322" t="s">
        <v>423</v>
      </c>
      <c r="U37" s="414"/>
      <c r="V37" s="2387" t="s">
        <v>424</v>
      </c>
      <c r="W37" s="2388"/>
      <c r="X37" s="2388"/>
      <c r="Y37" s="2388"/>
      <c r="Z37" s="2388"/>
      <c r="AA37" s="2389"/>
      <c r="AB37" s="2390" t="s">
        <v>425</v>
      </c>
      <c r="AC37" s="2387" t="s">
        <v>424</v>
      </c>
      <c r="AD37" s="2388"/>
      <c r="AE37" s="2388"/>
      <c r="AF37" s="2388"/>
      <c r="AG37" s="2388"/>
      <c r="AH37" s="2389"/>
      <c r="AI37" s="2390" t="s">
        <v>426</v>
      </c>
      <c r="AJ37" s="2393" t="s">
        <v>427</v>
      </c>
      <c r="AK37" s="2240"/>
      <c r="AQ37" s="1268">
        <v>14</v>
      </c>
    </row>
    <row customHeight="1" ht="35.699999999999996">
      <c r="Q38" s="489"/>
      <c r="R38" s="489"/>
      <c r="S38" s="2386"/>
      <c r="T38" s="2322"/>
      <c r="U38" s="1144"/>
      <c r="V38" s="1465" t="s">
        <v>484</v>
      </c>
      <c r="W38" s="2375" t="s">
        <v>430</v>
      </c>
      <c r="X38" s="2376"/>
      <c r="Y38" s="2375" t="s">
        <v>431</v>
      </c>
      <c r="Z38" s="2382"/>
      <c r="AA38" s="2376"/>
      <c r="AB38" s="2391"/>
      <c r="AC38" s="1465" t="s">
        <v>484</v>
      </c>
      <c r="AD38" s="2375" t="s">
        <v>430</v>
      </c>
      <c r="AE38" s="2376"/>
      <c r="AF38" s="2375" t="s">
        <v>431</v>
      </c>
      <c r="AG38" s="2382"/>
      <c r="AH38" s="2376"/>
      <c r="AI38" s="2391"/>
      <c r="AJ38" s="2394"/>
      <c r="AK38" s="2240"/>
      <c r="AQ38" s="1268">
        <v>34</v>
      </c>
    </row>
    <row customHeight="1" ht="35.699999999999996">
      <c r="A39" s="1483"/>
      <c r="B39" s="1483" t="s">
        <v>132</v>
      </c>
      <c r="C39" s="1483" t="s">
        <v>133</v>
      </c>
      <c r="D39" s="1483" t="s">
        <v>134</v>
      </c>
      <c r="E39" s="1477" t="s">
        <v>432</v>
      </c>
      <c r="F39" s="1477" t="s">
        <v>433</v>
      </c>
      <c r="G39" s="1477" t="s">
        <v>434</v>
      </c>
      <c r="H39" s="1477"/>
      <c r="I39" s="1477" t="s">
        <v>485</v>
      </c>
      <c r="J39" s="1477" t="s">
        <v>437</v>
      </c>
      <c r="K39" s="1477" t="s">
        <v>486</v>
      </c>
      <c r="L39" s="1477" t="s">
        <v>413</v>
      </c>
      <c r="Q39" s="489"/>
      <c r="R39" s="489"/>
      <c r="S39" s="2386"/>
      <c r="T39" s="2322"/>
      <c r="U39" s="415"/>
      <c r="V39" s="1465" t="s">
        <v>487</v>
      </c>
      <c r="W39" s="1335" t="s">
        <v>488</v>
      </c>
      <c r="X39" s="1335" t="s">
        <v>489</v>
      </c>
      <c r="Y39" s="1470" t="s">
        <v>441</v>
      </c>
      <c r="Z39" s="2383" t="s">
        <v>442</v>
      </c>
      <c r="AA39" s="2384"/>
      <c r="AB39" s="2392"/>
      <c r="AC39" s="1465" t="s">
        <v>487</v>
      </c>
      <c r="AD39" s="1335" t="s">
        <v>488</v>
      </c>
      <c r="AE39" s="1335" t="s">
        <v>489</v>
      </c>
      <c r="AF39" s="1470" t="s">
        <v>441</v>
      </c>
      <c r="AG39" s="2383" t="s">
        <v>442</v>
      </c>
      <c r="AH39" s="2384"/>
      <c r="AI39" s="2392"/>
      <c r="AJ39" s="2395"/>
      <c r="AK39" s="2240"/>
      <c r="AQ39" s="1268">
        <v>34</v>
      </c>
    </row>
    <row s="6193"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106</v>
      </c>
      <c r="T40" s="1368" t="s">
        <v>107</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221</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120</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221</v>
      </c>
      <c r="B42" s="1476" t="s">
        <v>222</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393</v>
      </c>
      <c r="AM42" s="613"/>
      <c r="AN42" s="613" t="str">
        <f>IF(T42="","",T42)</f>
        <v>Территория действия тарифа</v>
      </c>
      <c r="AO42" s="613"/>
      <c r="AP42" s="613"/>
      <c r="AQ42" s="1268">
        <v>23</v>
      </c>
    </row>
    <row customHeight="1" ht="24">
      <c r="A43" s="1476" t="s">
        <v>221</v>
      </c>
      <c r="B43" s="1476" t="s">
        <v>222</v>
      </c>
      <c r="C43" s="1476" t="s">
        <v>223</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476</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477</v>
      </c>
      <c r="AM43" s="613"/>
      <c r="AN43" s="613" t="str">
        <f>IF(T43="","",T43)</f>
        <v>Наименование централизованной системы холодного водоснабжения</v>
      </c>
      <c r="AO43" s="613"/>
      <c r="AP43" s="613"/>
      <c r="AQ43" s="1268">
        <v>23</v>
      </c>
    </row>
    <row customHeight="1" ht="24">
      <c r="A44" s="1476" t="s">
        <v>221</v>
      </c>
      <c r="B44" s="1476" t="s">
        <v>222</v>
      </c>
      <c r="C44" s="1476" t="s">
        <v>223</v>
      </c>
      <c r="D44" s="1476" t="s">
        <v>490</v>
      </c>
      <c r="E44" s="2372"/>
      <c r="F44" s="2372"/>
      <c r="G44" s="2372"/>
      <c r="H44" s="2372"/>
      <c r="I44" s="2369" t="str">
        <f>S43&amp;".1"</f>
        <v>...1</v>
      </c>
      <c r="J44" s="1476"/>
      <c r="K44" s="1476"/>
      <c r="L44" s="1477"/>
      <c r="P44" s="2370">
        <v>1</v>
      </c>
      <c r="Q44" s="1467"/>
      <c r="R44" s="469"/>
      <c r="S44" s="1471" t="str">
        <f>$I44</f>
        <v>...1</v>
      </c>
      <c r="T44" s="398" t="s">
        <v>478</v>
      </c>
      <c r="U44" s="413"/>
      <c r="V44" s="2463"/>
      <c r="W44" s="2464"/>
      <c r="X44" s="2464"/>
      <c r="Y44" s="2464"/>
      <c r="Z44" s="2464"/>
      <c r="AA44" s="2464"/>
      <c r="AB44" s="2465"/>
      <c r="AC44" s="2466"/>
      <c r="AD44" s="2467"/>
      <c r="AE44" s="2467"/>
      <c r="AF44" s="2467"/>
      <c r="AG44" s="2467"/>
      <c r="AH44" s="2467"/>
      <c r="AI44" s="2467"/>
      <c r="AJ44" s="2468"/>
      <c r="AK44" s="1371" t="s">
        <v>479</v>
      </c>
      <c r="AM44" s="613"/>
      <c r="AN44" s="613" t="str">
        <f>IF(T44="","",T44)</f>
        <v>Наименование признака дифференциации</v>
      </c>
      <c r="AO44" s="613"/>
      <c r="AP44" s="613"/>
      <c r="AQ44" s="1268">
        <v>23</v>
      </c>
    </row>
    <row customHeight="1" ht="24">
      <c r="A45" s="1476" t="s">
        <v>221</v>
      </c>
      <c r="B45" s="1476" t="s">
        <v>222</v>
      </c>
      <c r="C45" s="1476" t="s">
        <v>223</v>
      </c>
      <c r="D45" s="1476" t="s">
        <v>490</v>
      </c>
      <c r="E45" s="2372"/>
      <c r="F45" s="2372"/>
      <c r="G45" s="2372"/>
      <c r="H45" s="2372"/>
      <c r="I45" s="2399"/>
      <c r="J45" s="2369" t="str">
        <f>I44&amp;".1"</f>
        <v>...1.1</v>
      </c>
      <c r="K45" s="1476"/>
      <c r="L45" s="1477" t="s">
        <v>401</v>
      </c>
      <c r="P45" s="2370"/>
      <c r="Q45" s="2370">
        <v>1</v>
      </c>
      <c r="R45" s="470"/>
      <c r="S45" s="1471" t="str">
        <f>$J45</f>
        <v>...1.1</v>
      </c>
      <c r="T45" s="399" t="s">
        <v>402</v>
      </c>
      <c r="U45" s="413"/>
      <c r="V45" s="2358"/>
      <c r="W45" s="2359"/>
      <c r="X45" s="2359"/>
      <c r="Y45" s="2359"/>
      <c r="Z45" s="2359"/>
      <c r="AA45" s="2359"/>
      <c r="AB45" s="2360"/>
      <c r="AC45" s="2358"/>
      <c r="AD45" s="2359"/>
      <c r="AE45" s="2359"/>
      <c r="AF45" s="2359"/>
      <c r="AG45" s="2359"/>
      <c r="AH45" s="2359"/>
      <c r="AI45" s="2359"/>
      <c r="AJ45" s="2360"/>
      <c r="AK45" s="1420" t="s">
        <v>480</v>
      </c>
      <c r="AM45" s="613"/>
      <c r="AN45" s="613" t="str">
        <f>IF(T45="","",T45)</f>
        <v>Группа потребителей</v>
      </c>
      <c r="AO45" s="613"/>
      <c r="AP45" s="613"/>
      <c r="AQ45" s="1268">
        <v>23</v>
      </c>
    </row>
    <row customHeight="1" ht="24">
      <c r="A46" s="1476" t="s">
        <v>221</v>
      </c>
      <c r="B46" s="1476" t="s">
        <v>222</v>
      </c>
      <c r="C46" s="1476" t="s">
        <v>223</v>
      </c>
      <c r="D46" s="1476" t="s">
        <v>490</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221</v>
      </c>
      <c r="B47" s="1476" t="s">
        <v>222</v>
      </c>
      <c r="C47" s="1476" t="s">
        <v>223</v>
      </c>
      <c r="D47" s="1476" t="s">
        <v>490</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221</v>
      </c>
      <c r="B48" s="1476" t="s">
        <v>222</v>
      </c>
      <c r="C48" s="1476" t="s">
        <v>223</v>
      </c>
      <c r="D48" s="1476" t="s">
        <v>490</v>
      </c>
      <c r="E48" s="2372"/>
      <c r="F48" s="2372"/>
      <c r="G48" s="2372"/>
      <c r="H48" s="2372"/>
      <c r="I48" s="2399"/>
      <c r="J48" s="2369"/>
      <c r="K48" s="1476"/>
      <c r="L48" s="1477"/>
      <c r="P48" s="2370"/>
      <c r="Q48" s="2370"/>
      <c r="R48" s="469"/>
      <c r="S48" s="1391"/>
      <c r="T48" s="400" t="s">
        <v>481</v>
      </c>
      <c r="U48" s="480"/>
      <c r="V48" s="480"/>
      <c r="W48" s="480"/>
      <c r="X48" s="480"/>
      <c r="Y48" s="480"/>
      <c r="Z48" s="480"/>
      <c r="AA48" s="480"/>
      <c r="AB48" s="480"/>
      <c r="AC48" s="480"/>
      <c r="AD48" s="480"/>
      <c r="AE48" s="480"/>
      <c r="AF48" s="480"/>
      <c r="AG48" s="480"/>
      <c r="AH48" s="480"/>
      <c r="AI48" s="480"/>
      <c r="AJ48" s="480"/>
      <c r="AK48" s="1371" t="s">
        <v>482</v>
      </c>
      <c r="AM48" s="613"/>
      <c r="AN48" s="613" t="str">
        <f>IF(T48="","",T48)</f>
        <v>Добавить значение признака дифференциации</v>
      </c>
      <c r="AO48" s="613"/>
      <c r="AP48" s="613"/>
      <c r="AQ48" s="1268">
        <v>20</v>
      </c>
    </row>
    <row customHeight="1" ht="22.049999999999997">
      <c r="A49" s="1476" t="s">
        <v>221</v>
      </c>
      <c r="B49" s="1476" t="s">
        <v>222</v>
      </c>
      <c r="C49" s="1476" t="s">
        <v>223</v>
      </c>
      <c r="D49" s="1476" t="s">
        <v>490</v>
      </c>
      <c r="E49" s="2372"/>
      <c r="F49" s="2372"/>
      <c r="G49" s="2372"/>
      <c r="H49" s="2372"/>
      <c r="I49" s="2369"/>
      <c r="J49" s="1476"/>
      <c r="K49" s="1476"/>
      <c r="L49" s="1477"/>
      <c r="P49" s="2370"/>
      <c r="Q49" s="1467"/>
      <c r="R49" s="469"/>
      <c r="S49" s="1391"/>
      <c r="T49" s="478" t="s">
        <v>407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221</v>
      </c>
      <c r="B50" s="1476" t="s">
        <v>222</v>
      </c>
      <c r="C50" s="1476" t="s">
        <v>223</v>
      </c>
      <c r="D50" s="1476" t="s">
        <v>490</v>
      </c>
      <c r="E50" s="2372"/>
      <c r="F50" s="2372"/>
      <c r="G50" s="2372"/>
      <c r="H50" s="2371"/>
      <c r="I50" s="1476"/>
      <c r="J50" s="1476"/>
      <c r="K50" s="1476"/>
      <c r="L50" s="1477"/>
      <c r="M50" s="1478"/>
      <c r="N50" s="1478"/>
      <c r="O50" s="650"/>
      <c r="P50" s="473"/>
      <c r="Q50" s="488"/>
      <c r="R50" s="468"/>
      <c r="S50" s="1391"/>
      <c r="T50" s="485" t="s">
        <v>483</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77" customFormat="1" customHeight="1" ht="0">
      <c r="A51" s="1456" t="s">
        <v>221</v>
      </c>
      <c r="B51" s="1456" t="s">
        <v>222</v>
      </c>
      <c r="C51" s="1427"/>
      <c r="D51" s="1427"/>
      <c r="E51" s="2372"/>
      <c r="F51" s="2371"/>
      <c r="G51" s="1427"/>
      <c r="H51" s="1427"/>
      <c r="I51" s="1427"/>
      <c r="J51" s="1427"/>
      <c r="K51" s="1427"/>
      <c r="L51" s="1539"/>
      <c r="M51" s="1434"/>
      <c r="N51" s="1434"/>
      <c r="P51" s="1429"/>
      <c r="Q51" s="1430"/>
      <c r="R51" s="1429"/>
      <c r="S51" s="1435"/>
      <c r="T51" s="1438" t="s">
        <v>410</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77" customFormat="1" customHeight="1" ht="0">
      <c r="A52" s="1456" t="s">
        <v>221</v>
      </c>
      <c r="B52" s="1456"/>
      <c r="C52" s="1456"/>
      <c r="D52" s="1456"/>
      <c r="E52" s="2371"/>
      <c r="F52" s="1456"/>
      <c r="G52" s="1456"/>
      <c r="H52" s="1456"/>
      <c r="I52" s="1456"/>
      <c r="J52" s="1456"/>
      <c r="K52" s="1456"/>
      <c r="L52" s="1459"/>
      <c r="M52" s="1434"/>
      <c r="N52" s="1434"/>
      <c r="O52" s="631"/>
      <c r="P52" s="493"/>
      <c r="Q52" s="1457"/>
      <c r="R52" s="493"/>
      <c r="S52" s="1435"/>
      <c r="T52" s="1438" t="s">
        <v>411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77"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83431-1D7C-515F-3834-D566A33F2B1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76" width="10.57421875" hidden="1"/>
    <col min="2" max="2" style="5676" width="11.00390625" hidden="1" customWidth="1"/>
    <col min="3" max="3" style="5676" width="10.57421875" hidden="1"/>
    <col min="4" max="4" style="5676" width="11.8515625" hidden="1" customWidth="1"/>
    <col min="5" max="5" style="5676" width="10.00390625" hidden="1" customWidth="1"/>
    <col min="6" max="6" style="5676" width="8.7109375" hidden="1" customWidth="1"/>
    <col min="7" max="7" style="5676" width="7.57421875" hidden="1" customWidth="1"/>
    <col min="8" max="8" style="5676" width="11.421875" hidden="1" customWidth="1"/>
    <col min="9" max="9" style="5676" width="14.140625" hidden="1" customWidth="1"/>
    <col min="10" max="10" style="5676" width="9.8515625" hidden="1" customWidth="1"/>
    <col min="11" max="11" style="5676" width="14.7109375" hidden="1" customWidth="1"/>
    <col min="12" max="12" style="6437" width="19.140625" hidden="1" customWidth="1"/>
    <col min="13" max="14" style="6438" width="12.28125" hidden="1" customWidth="1"/>
    <col min="15" max="15" style="6438" width="23.421875" hidden="1" customWidth="1"/>
    <col min="16" max="16" style="6439" width="3.00390625" customWidth="1"/>
    <col min="17" max="18" style="6440" width="3.00390625" customWidth="1"/>
    <col min="19" max="19" style="6441" width="12.00390625" customWidth="1"/>
    <col min="20" max="20" style="5599" width="35.00390625" customWidth="1"/>
    <col min="21" max="21" style="5599" width="0.140625" customWidth="1"/>
    <col min="22" max="24" style="5599" width="24.7109375" hidden="1" customWidth="1"/>
    <col min="25" max="25" style="5599" width="11.7109375" hidden="1" customWidth="1"/>
    <col min="26" max="26" style="5599" width="3.7109375" hidden="1" customWidth="1"/>
    <col min="27" max="27" style="5599" width="11.7109375" hidden="1" customWidth="1"/>
    <col min="28" max="28" style="5599" width="8.57421875" hidden="1" customWidth="1"/>
    <col min="29" max="29" style="5599" width="24.7109375" customWidth="1"/>
    <col min="30" max="31" style="5599" width="24.00390625" customWidth="1"/>
    <col min="32" max="32" style="5599" width="11.00390625" customWidth="1"/>
    <col min="33" max="33" style="5599" width="3.7109375" customWidth="1"/>
    <col min="34" max="34" style="5599" width="11.00390625" customWidth="1"/>
    <col min="35" max="35" style="5599" width="8.57421875" hidden="1" customWidth="1"/>
    <col min="36" max="36" style="5599" width="4.00390625" customWidth="1"/>
    <col min="37" max="37" style="5599" width="115.00390625" customWidth="1"/>
    <col min="38" max="42" style="5677" width="10.00390625" customWidth="1"/>
    <col min="43" max="43" style="559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120</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476</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477</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478</v>
      </c>
      <c r="U5" s="413"/>
      <c r="V5" s="2463"/>
      <c r="W5" s="2464"/>
      <c r="X5" s="2464"/>
      <c r="Y5" s="2464"/>
      <c r="Z5" s="2464"/>
      <c r="AA5" s="2464"/>
      <c r="AB5" s="2465"/>
      <c r="AC5" s="2466"/>
      <c r="AD5" s="2467"/>
      <c r="AE5" s="2467"/>
      <c r="AF5" s="2467"/>
      <c r="AG5" s="2467"/>
      <c r="AH5" s="2467"/>
      <c r="AI5" s="2467"/>
      <c r="AJ5" s="2468"/>
      <c r="AK5" s="1371" t="s">
        <v>479</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401</v>
      </c>
      <c r="P6" s="2370"/>
      <c r="Q6" s="2370">
        <v>1</v>
      </c>
      <c r="R6" s="470"/>
      <c r="S6" s="1570">
        <f>$J6</f>
      </c>
      <c r="T6" s="399" t="s">
        <v>402</v>
      </c>
      <c r="U6" s="413"/>
      <c r="V6" s="2358"/>
      <c r="W6" s="2359"/>
      <c r="X6" s="2359"/>
      <c r="Y6" s="2359"/>
      <c r="Z6" s="2359"/>
      <c r="AA6" s="2359"/>
      <c r="AB6" s="2360"/>
      <c r="AC6" s="2358"/>
      <c r="AD6" s="2359"/>
      <c r="AE6" s="2359"/>
      <c r="AF6" s="2359"/>
      <c r="AG6" s="2359"/>
      <c r="AH6" s="2359"/>
      <c r="AI6" s="2359"/>
      <c r="AJ6" s="2360"/>
      <c r="AK6" s="1420" t="s">
        <v>480</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481</v>
      </c>
      <c r="U9" s="480"/>
      <c r="V9" s="480"/>
      <c r="W9" s="480"/>
      <c r="X9" s="480"/>
      <c r="Y9" s="480"/>
      <c r="Z9" s="480"/>
      <c r="AA9" s="480"/>
      <c r="AB9" s="480"/>
      <c r="AC9" s="480"/>
      <c r="AD9" s="480"/>
      <c r="AE9" s="480"/>
      <c r="AF9" s="480"/>
      <c r="AG9" s="480"/>
      <c r="AH9" s="480"/>
      <c r="AI9" s="480"/>
      <c r="AJ9" s="480"/>
      <c r="AK9" s="1371" t="s">
        <v>482</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407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483</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7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410</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7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76" customFormat="1" customHeight="1" ht="22.5" hidden="1">
      <c r="L18" s="1560"/>
      <c r="M18" s="1475"/>
      <c r="N18" s="1475"/>
      <c r="O18" s="1480" t="s">
        <v>412</v>
      </c>
      <c r="P18" s="1475"/>
      <c r="Q18" s="1484"/>
      <c r="R18" s="1484"/>
      <c r="S18" s="842"/>
      <c r="Y18" s="1480"/>
      <c r="AA18" s="1480"/>
      <c r="AB18" s="1479"/>
      <c r="AF18" s="1480"/>
      <c r="AH18" s="1480"/>
      <c r="AI18" s="1479"/>
      <c r="AL18" s="624"/>
      <c r="AM18" s="624"/>
      <c r="AN18" s="624"/>
      <c r="AO18" s="624"/>
      <c r="AP18" s="624"/>
      <c r="AQ18" s="1273">
        <v>0</v>
      </c>
    </row>
    <row s="5676" customFormat="1" customHeight="1" ht="14.25" hidden="1">
      <c r="L19" s="1560"/>
      <c r="M19" s="1475"/>
      <c r="N19" s="1475"/>
      <c r="O19" s="1475"/>
      <c r="P19" s="1475"/>
      <c r="Q19" s="1484"/>
      <c r="R19" s="1484"/>
      <c r="S19" s="842"/>
      <c r="AB19" s="1479"/>
      <c r="AI19" s="1479"/>
      <c r="AL19" s="624"/>
      <c r="AM19" s="624"/>
      <c r="AN19" s="624"/>
      <c r="AO19" s="624"/>
      <c r="AP19" s="624"/>
      <c r="AQ19" s="1273">
        <v>0</v>
      </c>
    </row>
    <row s="5676" customFormat="1" customHeight="1" ht="12" hidden="1">
      <c r="L20" s="1560"/>
      <c r="M20" s="1475"/>
      <c r="N20" s="1475"/>
      <c r="O20" s="1477" t="s">
        <v>413</v>
      </c>
      <c r="P20" s="1475"/>
      <c r="Q20" s="1555"/>
      <c r="R20" s="1555"/>
      <c r="S20" s="842"/>
      <c r="T20" s="1273" t="s">
        <v>414</v>
      </c>
      <c r="Z20" s="299" t="s">
        <v>415</v>
      </c>
      <c r="AB20" s="299" t="s">
        <v>416</v>
      </c>
      <c r="AC20" s="1273" t="s">
        <v>414</v>
      </c>
      <c r="AG20" s="299" t="s">
        <v>417</v>
      </c>
      <c r="AI20" s="299" t="s">
        <v>416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"Ростовские тепловые сети"</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03"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03" customFormat="1" customHeight="1" ht="18.75" hidden="1">
      <c r="A28" s="1481"/>
      <c r="B28" s="1481"/>
      <c r="C28" s="1481"/>
      <c r="D28" s="1481"/>
      <c r="E28" s="1481"/>
      <c r="F28" s="1481"/>
      <c r="G28" s="1481"/>
      <c r="H28" s="1481"/>
      <c r="I28" s="1481"/>
      <c r="J28" s="1481"/>
      <c r="K28" s="1481"/>
      <c r="L28" s="1482"/>
      <c r="M28" s="1481"/>
      <c r="N28" s="1481"/>
      <c r="O28" s="1481"/>
      <c r="S28" s="2363" t="s">
        <v>418</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803" customFormat="1" customHeight="1" ht="18.75" hidden="1">
      <c r="A29" s="1481"/>
      <c r="B29" s="1481"/>
      <c r="C29" s="1481"/>
      <c r="D29" s="1481"/>
      <c r="E29" s="1481"/>
      <c r="F29" s="1481"/>
      <c r="G29" s="1481"/>
      <c r="H29" s="1481"/>
      <c r="I29" s="1481"/>
      <c r="J29" s="1481"/>
      <c r="K29" s="1481"/>
      <c r="L29" s="1482"/>
      <c r="M29" s="1481"/>
      <c r="N29" s="1481"/>
      <c r="O29" s="1481"/>
      <c r="S29" s="2363" t="s">
        <v>419</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803"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03" customFormat="1" customHeight="1" ht="18.75" hidden="1">
      <c r="A32" s="1481"/>
      <c r="B32" s="1481"/>
      <c r="C32" s="1481"/>
      <c r="D32" s="1481"/>
      <c r="E32" s="1481"/>
      <c r="F32" s="1481"/>
      <c r="G32" s="1481"/>
      <c r="H32" s="1481"/>
      <c r="I32" s="1481"/>
      <c r="J32" s="1481"/>
      <c r="K32" s="1481"/>
      <c r="L32" s="1482"/>
      <c r="M32" s="1481"/>
      <c r="N32" s="1481"/>
      <c r="O32" s="1481"/>
      <c r="S32" s="2363" t="s">
        <v>420</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803" customFormat="1" customHeight="1" ht="18.75" hidden="1">
      <c r="A33" s="1481"/>
      <c r="B33" s="1481"/>
      <c r="C33" s="1481"/>
      <c r="D33" s="1481"/>
      <c r="E33" s="1481"/>
      <c r="F33" s="1481"/>
      <c r="G33" s="1481"/>
      <c r="H33" s="1481"/>
      <c r="I33" s="1481"/>
      <c r="J33" s="1481"/>
      <c r="K33" s="1481"/>
      <c r="L33" s="1482"/>
      <c r="M33" s="1481"/>
      <c r="N33" s="1481"/>
      <c r="O33" s="1481"/>
      <c r="S33" s="2363" t="s">
        <v>421</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80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422</v>
      </c>
      <c r="AC34" s="439"/>
      <c r="AD34" s="439"/>
      <c r="AE34" s="439"/>
      <c r="AF34" s="439"/>
      <c r="AG34" s="439"/>
      <c r="AH34" s="439"/>
      <c r="AI34" s="391" t="s">
        <v>422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295</v>
      </c>
      <c r="T36" s="2240"/>
      <c r="U36" s="2240"/>
      <c r="V36" s="2240"/>
      <c r="W36" s="2240"/>
      <c r="X36" s="2240"/>
      <c r="Y36" s="2240"/>
      <c r="Z36" s="2240"/>
      <c r="AA36" s="2240"/>
      <c r="AB36" s="2240"/>
      <c r="AC36" s="2240"/>
      <c r="AD36" s="2240"/>
      <c r="AE36" s="2240"/>
      <c r="AF36" s="2240"/>
      <c r="AG36" s="2240"/>
      <c r="AH36" s="2240"/>
      <c r="AI36" s="2240"/>
      <c r="AJ36" s="2240"/>
      <c r="AK36" s="2240" t="s">
        <v>296</v>
      </c>
      <c r="AQ36" s="1268">
        <v>14</v>
      </c>
    </row>
    <row customHeight="1" ht="14.699999999999998">
      <c r="Q37" s="489"/>
      <c r="R37" s="489"/>
      <c r="S37" s="2386" t="s">
        <v>88</v>
      </c>
      <c r="T37" s="2322" t="s">
        <v>423</v>
      </c>
      <c r="U37" s="414"/>
      <c r="V37" s="2387" t="s">
        <v>424</v>
      </c>
      <c r="W37" s="2388"/>
      <c r="X37" s="2388"/>
      <c r="Y37" s="2388"/>
      <c r="Z37" s="2388"/>
      <c r="AA37" s="2389"/>
      <c r="AB37" s="2390" t="s">
        <v>425</v>
      </c>
      <c r="AC37" s="2387" t="s">
        <v>424</v>
      </c>
      <c r="AD37" s="2388"/>
      <c r="AE37" s="2388"/>
      <c r="AF37" s="2388"/>
      <c r="AG37" s="2388"/>
      <c r="AH37" s="2389"/>
      <c r="AI37" s="2390" t="s">
        <v>426</v>
      </c>
      <c r="AJ37" s="2393" t="s">
        <v>427</v>
      </c>
      <c r="AK37" s="2240"/>
      <c r="AQ37" s="1268">
        <v>14</v>
      </c>
    </row>
    <row customHeight="1" ht="35.699999999999996">
      <c r="Q38" s="489"/>
      <c r="R38" s="489"/>
      <c r="S38" s="2386"/>
      <c r="T38" s="2322"/>
      <c r="U38" s="1144"/>
      <c r="V38" s="1565" t="s">
        <v>484</v>
      </c>
      <c r="W38" s="2375" t="s">
        <v>430</v>
      </c>
      <c r="X38" s="2376"/>
      <c r="Y38" s="2375" t="s">
        <v>431</v>
      </c>
      <c r="Z38" s="2382"/>
      <c r="AA38" s="2376"/>
      <c r="AB38" s="2391"/>
      <c r="AC38" s="1565" t="s">
        <v>484</v>
      </c>
      <c r="AD38" s="2375" t="s">
        <v>430</v>
      </c>
      <c r="AE38" s="2376"/>
      <c r="AF38" s="2375" t="s">
        <v>431</v>
      </c>
      <c r="AG38" s="2382"/>
      <c r="AH38" s="2376"/>
      <c r="AI38" s="2391"/>
      <c r="AJ38" s="2394"/>
      <c r="AK38" s="2240"/>
      <c r="AQ38" s="1268">
        <v>34</v>
      </c>
    </row>
    <row customHeight="1" ht="35.699999999999996">
      <c r="A39" s="1483"/>
      <c r="B39" s="1483" t="s">
        <v>132</v>
      </c>
      <c r="C39" s="1483" t="s">
        <v>133</v>
      </c>
      <c r="D39" s="1483" t="s">
        <v>134</v>
      </c>
      <c r="E39" s="1477" t="s">
        <v>432</v>
      </c>
      <c r="F39" s="1477" t="s">
        <v>433</v>
      </c>
      <c r="G39" s="1477" t="s">
        <v>434</v>
      </c>
      <c r="H39" s="1477"/>
      <c r="I39" s="1477" t="s">
        <v>485</v>
      </c>
      <c r="J39" s="1477" t="s">
        <v>437</v>
      </c>
      <c r="K39" s="1477" t="s">
        <v>486</v>
      </c>
      <c r="L39" s="1477" t="s">
        <v>413</v>
      </c>
      <c r="Q39" s="489"/>
      <c r="R39" s="489"/>
      <c r="S39" s="2386"/>
      <c r="T39" s="2322"/>
      <c r="U39" s="415"/>
      <c r="V39" s="1565" t="s">
        <v>487</v>
      </c>
      <c r="W39" s="1335" t="s">
        <v>488</v>
      </c>
      <c r="X39" s="1335" t="s">
        <v>489</v>
      </c>
      <c r="Y39" s="1568" t="s">
        <v>441</v>
      </c>
      <c r="Z39" s="2383" t="s">
        <v>442</v>
      </c>
      <c r="AA39" s="2384"/>
      <c r="AB39" s="2392"/>
      <c r="AC39" s="1565" t="s">
        <v>487</v>
      </c>
      <c r="AD39" s="1335" t="s">
        <v>488</v>
      </c>
      <c r="AE39" s="1335" t="s">
        <v>489</v>
      </c>
      <c r="AF39" s="1568" t="s">
        <v>441</v>
      </c>
      <c r="AG39" s="2383" t="s">
        <v>442</v>
      </c>
      <c r="AH39" s="2384"/>
      <c r="AI39" s="2392"/>
      <c r="AJ39" s="2395"/>
      <c r="AK39" s="2240"/>
      <c r="AQ39" s="1268">
        <v>34</v>
      </c>
    </row>
    <row s="619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106</v>
      </c>
      <c r="T40" s="1368" t="s">
        <v>107</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226</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120</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226</v>
      </c>
      <c r="B42" s="1476" t="s">
        <v>227</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393</v>
      </c>
      <c r="AM42" s="613"/>
      <c r="AN42" s="613" t="str">
        <f>IF(T42="","",T42)</f>
        <v>Территория действия тарифа</v>
      </c>
      <c r="AO42" s="613"/>
      <c r="AP42" s="613"/>
      <c r="AQ42" s="1268">
        <v>23</v>
      </c>
    </row>
    <row customHeight="1" ht="24">
      <c r="A43" s="1476" t="s">
        <v>226</v>
      </c>
      <c r="B43" s="1476" t="s">
        <v>227</v>
      </c>
      <c r="C43" s="1476" t="s">
        <v>228</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476</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477</v>
      </c>
      <c r="AM43" s="613"/>
      <c r="AN43" s="613" t="str">
        <f>IF(T43="","",T43)</f>
        <v>Наименование централизованной системы холодного водоснабжения</v>
      </c>
      <c r="AO43" s="613"/>
      <c r="AP43" s="613"/>
      <c r="AQ43" s="1268">
        <v>23</v>
      </c>
    </row>
    <row customHeight="1" ht="24">
      <c r="A44" s="1476" t="s">
        <v>226</v>
      </c>
      <c r="B44" s="1476" t="s">
        <v>227</v>
      </c>
      <c r="C44" s="1476" t="s">
        <v>228</v>
      </c>
      <c r="D44" s="1476" t="s">
        <v>491</v>
      </c>
      <c r="E44" s="2372"/>
      <c r="F44" s="2372"/>
      <c r="G44" s="2372"/>
      <c r="H44" s="2372"/>
      <c r="I44" s="2369" t="str">
        <f>S43&amp;".1"</f>
        <v>...1</v>
      </c>
      <c r="J44" s="1476"/>
      <c r="K44" s="1476"/>
      <c r="L44" s="1477"/>
      <c r="P44" s="2370">
        <v>1</v>
      </c>
      <c r="Q44" s="1563"/>
      <c r="R44" s="469"/>
      <c r="S44" s="1570" t="str">
        <f>$I44</f>
        <v>...1</v>
      </c>
      <c r="T44" s="398" t="s">
        <v>478</v>
      </c>
      <c r="U44" s="413"/>
      <c r="V44" s="2463"/>
      <c r="W44" s="2464"/>
      <c r="X44" s="2464"/>
      <c r="Y44" s="2464"/>
      <c r="Z44" s="2464"/>
      <c r="AA44" s="2464"/>
      <c r="AB44" s="2465"/>
      <c r="AC44" s="2466"/>
      <c r="AD44" s="2467"/>
      <c r="AE44" s="2467"/>
      <c r="AF44" s="2467"/>
      <c r="AG44" s="2467"/>
      <c r="AH44" s="2467"/>
      <c r="AI44" s="2467"/>
      <c r="AJ44" s="2468"/>
      <c r="AK44" s="1371" t="s">
        <v>479</v>
      </c>
      <c r="AM44" s="613"/>
      <c r="AN44" s="613" t="str">
        <f>IF(T44="","",T44)</f>
        <v>Наименование признака дифференциации</v>
      </c>
      <c r="AO44" s="613"/>
      <c r="AP44" s="613"/>
      <c r="AQ44" s="1268">
        <v>23</v>
      </c>
    </row>
    <row customHeight="1" ht="24">
      <c r="A45" s="1476" t="s">
        <v>226</v>
      </c>
      <c r="B45" s="1476" t="s">
        <v>227</v>
      </c>
      <c r="C45" s="1476" t="s">
        <v>228</v>
      </c>
      <c r="D45" s="1476" t="s">
        <v>491</v>
      </c>
      <c r="E45" s="2372"/>
      <c r="F45" s="2372"/>
      <c r="G45" s="2372"/>
      <c r="H45" s="2372"/>
      <c r="I45" s="2399"/>
      <c r="J45" s="2369" t="str">
        <f>I44&amp;".1"</f>
        <v>...1.1</v>
      </c>
      <c r="K45" s="1476"/>
      <c r="L45" s="1477" t="s">
        <v>401</v>
      </c>
      <c r="P45" s="2370"/>
      <c r="Q45" s="2370">
        <v>1</v>
      </c>
      <c r="R45" s="470"/>
      <c r="S45" s="1570" t="str">
        <f>$J45</f>
        <v>...1.1</v>
      </c>
      <c r="T45" s="399" t="s">
        <v>402</v>
      </c>
      <c r="U45" s="413"/>
      <c r="V45" s="2358"/>
      <c r="W45" s="2359"/>
      <c r="X45" s="2359"/>
      <c r="Y45" s="2359"/>
      <c r="Z45" s="2359"/>
      <c r="AA45" s="2359"/>
      <c r="AB45" s="2360"/>
      <c r="AC45" s="2358"/>
      <c r="AD45" s="2359"/>
      <c r="AE45" s="2359"/>
      <c r="AF45" s="2359"/>
      <c r="AG45" s="2359"/>
      <c r="AH45" s="2359"/>
      <c r="AI45" s="2359"/>
      <c r="AJ45" s="2360"/>
      <c r="AK45" s="1420" t="s">
        <v>480</v>
      </c>
      <c r="AM45" s="613"/>
      <c r="AN45" s="613" t="str">
        <f>IF(T45="","",T45)</f>
        <v>Группа потребителей</v>
      </c>
      <c r="AO45" s="613"/>
      <c r="AP45" s="613"/>
      <c r="AQ45" s="1268">
        <v>23</v>
      </c>
    </row>
    <row customHeight="1" ht="24">
      <c r="A46" s="1476" t="s">
        <v>226</v>
      </c>
      <c r="B46" s="1476" t="s">
        <v>227</v>
      </c>
      <c r="C46" s="1476" t="s">
        <v>228</v>
      </c>
      <c r="D46" s="1476" t="s">
        <v>491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226</v>
      </c>
      <c r="B47" s="1476" t="s">
        <v>227</v>
      </c>
      <c r="C47" s="1476" t="s">
        <v>228</v>
      </c>
      <c r="D47" s="1476" t="s">
        <v>491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226</v>
      </c>
      <c r="B48" s="1476" t="s">
        <v>227</v>
      </c>
      <c r="C48" s="1476" t="s">
        <v>228</v>
      </c>
      <c r="D48" s="1476" t="s">
        <v>491</v>
      </c>
      <c r="E48" s="2372"/>
      <c r="F48" s="2372"/>
      <c r="G48" s="2372"/>
      <c r="H48" s="2372"/>
      <c r="I48" s="2399"/>
      <c r="J48" s="2369"/>
      <c r="K48" s="1476"/>
      <c r="L48" s="1477"/>
      <c r="P48" s="2370"/>
      <c r="Q48" s="2370"/>
      <c r="R48" s="469"/>
      <c r="S48" s="1391"/>
      <c r="T48" s="400" t="s">
        <v>481</v>
      </c>
      <c r="U48" s="480"/>
      <c r="V48" s="480"/>
      <c r="W48" s="480"/>
      <c r="X48" s="480"/>
      <c r="Y48" s="480"/>
      <c r="Z48" s="480"/>
      <c r="AA48" s="480"/>
      <c r="AB48" s="480"/>
      <c r="AC48" s="480"/>
      <c r="AD48" s="480"/>
      <c r="AE48" s="480"/>
      <c r="AF48" s="480"/>
      <c r="AG48" s="480"/>
      <c r="AH48" s="480"/>
      <c r="AI48" s="480"/>
      <c r="AJ48" s="480"/>
      <c r="AK48" s="1371" t="s">
        <v>482</v>
      </c>
      <c r="AM48" s="613"/>
      <c r="AN48" s="613" t="str">
        <f>IF(T48="","",T48)</f>
        <v>Добавить значение признака дифференциации</v>
      </c>
      <c r="AO48" s="613"/>
      <c r="AP48" s="613"/>
      <c r="AQ48" s="1268">
        <v>20</v>
      </c>
    </row>
    <row customHeight="1" ht="22.049999999999997">
      <c r="A49" s="1476" t="s">
        <v>226</v>
      </c>
      <c r="B49" s="1476" t="s">
        <v>227</v>
      </c>
      <c r="C49" s="1476" t="s">
        <v>228</v>
      </c>
      <c r="D49" s="1476" t="s">
        <v>491</v>
      </c>
      <c r="E49" s="2372"/>
      <c r="F49" s="2372"/>
      <c r="G49" s="2372"/>
      <c r="H49" s="2372"/>
      <c r="I49" s="2369"/>
      <c r="J49" s="1476"/>
      <c r="K49" s="1476"/>
      <c r="L49" s="1477"/>
      <c r="P49" s="2370"/>
      <c r="Q49" s="1563"/>
      <c r="R49" s="469"/>
      <c r="S49" s="1391"/>
      <c r="T49" s="478" t="s">
        <v>407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226</v>
      </c>
      <c r="B50" s="1476" t="s">
        <v>227</v>
      </c>
      <c r="C50" s="1476" t="s">
        <v>228</v>
      </c>
      <c r="D50" s="1476" t="s">
        <v>491</v>
      </c>
      <c r="E50" s="2372"/>
      <c r="F50" s="2372"/>
      <c r="G50" s="2372"/>
      <c r="H50" s="2371"/>
      <c r="I50" s="1476"/>
      <c r="J50" s="1476"/>
      <c r="K50" s="1476"/>
      <c r="L50" s="1477"/>
      <c r="M50" s="1478"/>
      <c r="N50" s="1478"/>
      <c r="O50" s="650"/>
      <c r="P50" s="473"/>
      <c r="Q50" s="488"/>
      <c r="R50" s="468"/>
      <c r="S50" s="1391"/>
      <c r="T50" s="485" t="s">
        <v>483</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77" customFormat="1" customHeight="1" ht="0">
      <c r="A51" s="1456" t="s">
        <v>226</v>
      </c>
      <c r="B51" s="1456" t="s">
        <v>227</v>
      </c>
      <c r="C51" s="1427"/>
      <c r="D51" s="1427"/>
      <c r="E51" s="2372"/>
      <c r="F51" s="2371"/>
      <c r="G51" s="1427"/>
      <c r="H51" s="1427"/>
      <c r="I51" s="1427"/>
      <c r="J51" s="1427"/>
      <c r="K51" s="1427"/>
      <c r="L51" s="1571"/>
      <c r="M51" s="1434"/>
      <c r="N51" s="1434"/>
      <c r="P51" s="1429"/>
      <c r="Q51" s="1430"/>
      <c r="R51" s="1429"/>
      <c r="S51" s="1435"/>
      <c r="T51" s="1438" t="s">
        <v>410</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77" customFormat="1" customHeight="1" ht="0">
      <c r="A52" s="1456" t="s">
        <v>226</v>
      </c>
      <c r="B52" s="1456"/>
      <c r="C52" s="1456"/>
      <c r="D52" s="1456"/>
      <c r="E52" s="2371"/>
      <c r="F52" s="1456"/>
      <c r="G52" s="1456"/>
      <c r="H52" s="1456"/>
      <c r="I52" s="1456"/>
      <c r="J52" s="1456"/>
      <c r="K52" s="1456"/>
      <c r="L52" s="1459"/>
      <c r="M52" s="1434"/>
      <c r="N52" s="1434"/>
      <c r="O52" s="631"/>
      <c r="P52" s="493"/>
      <c r="Q52" s="1457"/>
      <c r="R52" s="493"/>
      <c r="S52" s="1435"/>
      <c r="T52" s="1438" t="s">
        <v>411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7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77B22-133B-7D5E-D661-E5E2E4B294C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76" width="10.57421875" hidden="1"/>
    <col min="2" max="2" style="5676" width="11.00390625" hidden="1" customWidth="1"/>
    <col min="3" max="3" style="5676" width="10.57421875" hidden="1"/>
    <col min="4" max="4" style="5676" width="11.8515625" hidden="1" customWidth="1"/>
    <col min="5" max="5" style="5676" width="10.00390625" hidden="1" customWidth="1"/>
    <col min="6" max="6" style="5676" width="8.7109375" hidden="1" customWidth="1"/>
    <col min="7" max="7" style="5676" width="7.57421875" hidden="1" customWidth="1"/>
    <col min="8" max="8" style="5676" width="11.421875" hidden="1" customWidth="1"/>
    <col min="9" max="9" style="5676" width="14.140625" hidden="1" customWidth="1"/>
    <col min="10" max="10" style="5676" width="9.8515625" hidden="1" customWidth="1"/>
    <col min="11" max="11" style="5676" width="14.7109375" hidden="1" customWidth="1"/>
    <col min="12" max="12" style="6437" width="19.140625" hidden="1" customWidth="1"/>
    <col min="13" max="14" style="6438" width="12.28125" hidden="1" customWidth="1"/>
    <col min="15" max="15" style="6438" width="23.421875" hidden="1" customWidth="1"/>
    <col min="16" max="16" style="6439" width="3.00390625" customWidth="1"/>
    <col min="17" max="18" style="6440" width="3.00390625" customWidth="1"/>
    <col min="19" max="19" style="6441" width="12.00390625" customWidth="1"/>
    <col min="20" max="20" style="5599" width="35.00390625" customWidth="1"/>
    <col min="21" max="21" style="5599" width="0.140625" customWidth="1"/>
    <col min="22" max="24" style="5599" width="24.7109375" hidden="1" customWidth="1"/>
    <col min="25" max="25" style="5599" width="11.7109375" hidden="1" customWidth="1"/>
    <col min="26" max="26" style="5599" width="3.7109375" hidden="1" customWidth="1"/>
    <col min="27" max="27" style="5599" width="11.7109375" hidden="1" customWidth="1"/>
    <col min="28" max="28" style="5599" width="8.57421875" hidden="1" customWidth="1"/>
    <col min="29" max="29" style="5599" width="24.7109375" customWidth="1"/>
    <col min="30" max="31" style="5599" width="24.00390625" customWidth="1"/>
    <col min="32" max="32" style="5599" width="11.00390625" customWidth="1"/>
    <col min="33" max="33" style="5599" width="3.7109375" customWidth="1"/>
    <col min="34" max="34" style="5599" width="11.00390625" customWidth="1"/>
    <col min="35" max="35" style="5599" width="8.57421875" hidden="1" customWidth="1"/>
    <col min="36" max="36" style="5599" width="4.00390625" customWidth="1"/>
    <col min="37" max="37" style="5599" width="115.00390625" customWidth="1"/>
    <col min="38" max="42" style="5677" width="10.00390625" customWidth="1"/>
    <col min="43" max="43" style="559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120</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476</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477</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478</v>
      </c>
      <c r="U5" s="413"/>
      <c r="V5" s="2463"/>
      <c r="W5" s="2464"/>
      <c r="X5" s="2464"/>
      <c r="Y5" s="2464"/>
      <c r="Z5" s="2464"/>
      <c r="AA5" s="2464"/>
      <c r="AB5" s="2465"/>
      <c r="AC5" s="2466"/>
      <c r="AD5" s="2467"/>
      <c r="AE5" s="2467"/>
      <c r="AF5" s="2467"/>
      <c r="AG5" s="2467"/>
      <c r="AH5" s="2467"/>
      <c r="AI5" s="2467"/>
      <c r="AJ5" s="2468"/>
      <c r="AK5" s="1371" t="s">
        <v>479</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401</v>
      </c>
      <c r="P6" s="2370"/>
      <c r="Q6" s="2370">
        <v>1</v>
      </c>
      <c r="R6" s="470"/>
      <c r="S6" s="1570">
        <f>$J6</f>
      </c>
      <c r="T6" s="399" t="s">
        <v>402</v>
      </c>
      <c r="U6" s="413"/>
      <c r="V6" s="2358"/>
      <c r="W6" s="2359"/>
      <c r="X6" s="2359"/>
      <c r="Y6" s="2359"/>
      <c r="Z6" s="2359"/>
      <c r="AA6" s="2359"/>
      <c r="AB6" s="2360"/>
      <c r="AC6" s="2358"/>
      <c r="AD6" s="2359"/>
      <c r="AE6" s="2359"/>
      <c r="AF6" s="2359"/>
      <c r="AG6" s="2359"/>
      <c r="AH6" s="2359"/>
      <c r="AI6" s="2359"/>
      <c r="AJ6" s="2360"/>
      <c r="AK6" s="1420" t="s">
        <v>480</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481</v>
      </c>
      <c r="U9" s="480"/>
      <c r="V9" s="480"/>
      <c r="W9" s="480"/>
      <c r="X9" s="480"/>
      <c r="Y9" s="480"/>
      <c r="Z9" s="480"/>
      <c r="AA9" s="480"/>
      <c r="AB9" s="480"/>
      <c r="AC9" s="480"/>
      <c r="AD9" s="480"/>
      <c r="AE9" s="480"/>
      <c r="AF9" s="480"/>
      <c r="AG9" s="480"/>
      <c r="AH9" s="480"/>
      <c r="AI9" s="480"/>
      <c r="AJ9" s="480"/>
      <c r="AK9" s="1371" t="s">
        <v>482</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407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483</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7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410</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7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76" customFormat="1" customHeight="1" ht="22.5" hidden="1">
      <c r="L18" s="1560"/>
      <c r="M18" s="1475"/>
      <c r="N18" s="1475"/>
      <c r="O18" s="1480" t="s">
        <v>412</v>
      </c>
      <c r="P18" s="1475"/>
      <c r="Q18" s="1484"/>
      <c r="R18" s="1484"/>
      <c r="S18" s="842"/>
      <c r="Y18" s="1480"/>
      <c r="AA18" s="1480"/>
      <c r="AB18" s="1479"/>
      <c r="AF18" s="1480"/>
      <c r="AH18" s="1480"/>
      <c r="AI18" s="1479"/>
      <c r="AL18" s="624"/>
      <c r="AM18" s="624"/>
      <c r="AN18" s="624"/>
      <c r="AO18" s="624"/>
      <c r="AP18" s="624"/>
      <c r="AQ18" s="1273">
        <v>0</v>
      </c>
    </row>
    <row s="5676" customFormat="1" customHeight="1" ht="14.25" hidden="1">
      <c r="L19" s="1560"/>
      <c r="M19" s="1475"/>
      <c r="N19" s="1475"/>
      <c r="O19" s="1475"/>
      <c r="P19" s="1475"/>
      <c r="Q19" s="1484"/>
      <c r="R19" s="1484"/>
      <c r="S19" s="842"/>
      <c r="AB19" s="1479"/>
      <c r="AI19" s="1479"/>
      <c r="AL19" s="624"/>
      <c r="AM19" s="624"/>
      <c r="AN19" s="624"/>
      <c r="AO19" s="624"/>
      <c r="AP19" s="624"/>
      <c r="AQ19" s="1273">
        <v>0</v>
      </c>
    </row>
    <row s="5676" customFormat="1" customHeight="1" ht="12" hidden="1">
      <c r="L20" s="1560"/>
      <c r="M20" s="1475"/>
      <c r="N20" s="1475"/>
      <c r="O20" s="1477" t="s">
        <v>413</v>
      </c>
      <c r="P20" s="1475"/>
      <c r="Q20" s="1555"/>
      <c r="R20" s="1555"/>
      <c r="S20" s="842"/>
      <c r="T20" s="1273" t="s">
        <v>414</v>
      </c>
      <c r="Z20" s="299" t="s">
        <v>415</v>
      </c>
      <c r="AB20" s="299" t="s">
        <v>416</v>
      </c>
      <c r="AC20" s="1273" t="s">
        <v>414</v>
      </c>
      <c r="AG20" s="299" t="s">
        <v>417</v>
      </c>
      <c r="AI20" s="299" t="s">
        <v>416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"Ростовские тепловые сети"</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03"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03" customFormat="1" customHeight="1" ht="18.75" hidden="1">
      <c r="A28" s="1481"/>
      <c r="B28" s="1481"/>
      <c r="C28" s="1481"/>
      <c r="D28" s="1481"/>
      <c r="E28" s="1481"/>
      <c r="F28" s="1481"/>
      <c r="G28" s="1481"/>
      <c r="H28" s="1481"/>
      <c r="I28" s="1481"/>
      <c r="J28" s="1481"/>
      <c r="K28" s="1481"/>
      <c r="L28" s="1482"/>
      <c r="M28" s="1481"/>
      <c r="N28" s="1481"/>
      <c r="O28" s="1481"/>
      <c r="S28" s="2363" t="s">
        <v>418</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803" customFormat="1" customHeight="1" ht="18.75" hidden="1">
      <c r="A29" s="1481"/>
      <c r="B29" s="1481"/>
      <c r="C29" s="1481"/>
      <c r="D29" s="1481"/>
      <c r="E29" s="1481"/>
      <c r="F29" s="1481"/>
      <c r="G29" s="1481"/>
      <c r="H29" s="1481"/>
      <c r="I29" s="1481"/>
      <c r="J29" s="1481"/>
      <c r="K29" s="1481"/>
      <c r="L29" s="1482"/>
      <c r="M29" s="1481"/>
      <c r="N29" s="1481"/>
      <c r="O29" s="1481"/>
      <c r="S29" s="2363" t="s">
        <v>419</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803"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03" customFormat="1" customHeight="1" ht="18.75" hidden="1">
      <c r="A32" s="1481"/>
      <c r="B32" s="1481"/>
      <c r="C32" s="1481"/>
      <c r="D32" s="1481"/>
      <c r="E32" s="1481"/>
      <c r="F32" s="1481"/>
      <c r="G32" s="1481"/>
      <c r="H32" s="1481"/>
      <c r="I32" s="1481"/>
      <c r="J32" s="1481"/>
      <c r="K32" s="1481"/>
      <c r="L32" s="1482"/>
      <c r="M32" s="1481"/>
      <c r="N32" s="1481"/>
      <c r="O32" s="1481"/>
      <c r="S32" s="2363" t="s">
        <v>420</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803" customFormat="1" customHeight="1" ht="18.75" hidden="1">
      <c r="A33" s="1481"/>
      <c r="B33" s="1481"/>
      <c r="C33" s="1481"/>
      <c r="D33" s="1481"/>
      <c r="E33" s="1481"/>
      <c r="F33" s="1481"/>
      <c r="G33" s="1481"/>
      <c r="H33" s="1481"/>
      <c r="I33" s="1481"/>
      <c r="J33" s="1481"/>
      <c r="K33" s="1481"/>
      <c r="L33" s="1482"/>
      <c r="M33" s="1481"/>
      <c r="N33" s="1481"/>
      <c r="O33" s="1481"/>
      <c r="S33" s="2363" t="s">
        <v>421</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80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422</v>
      </c>
      <c r="AC34" s="439"/>
      <c r="AD34" s="439"/>
      <c r="AE34" s="439"/>
      <c r="AF34" s="439"/>
      <c r="AG34" s="439"/>
      <c r="AH34" s="439"/>
      <c r="AI34" s="391" t="s">
        <v>422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295</v>
      </c>
      <c r="T36" s="2240"/>
      <c r="U36" s="2240"/>
      <c r="V36" s="2240"/>
      <c r="W36" s="2240"/>
      <c r="X36" s="2240"/>
      <c r="Y36" s="2240"/>
      <c r="Z36" s="2240"/>
      <c r="AA36" s="2240"/>
      <c r="AB36" s="2240"/>
      <c r="AC36" s="2240"/>
      <c r="AD36" s="2240"/>
      <c r="AE36" s="2240"/>
      <c r="AF36" s="2240"/>
      <c r="AG36" s="2240"/>
      <c r="AH36" s="2240"/>
      <c r="AI36" s="2240"/>
      <c r="AJ36" s="2240"/>
      <c r="AK36" s="2240" t="s">
        <v>296</v>
      </c>
      <c r="AQ36" s="1268">
        <v>14</v>
      </c>
    </row>
    <row customHeight="1" ht="14.699999999999998">
      <c r="Q37" s="489"/>
      <c r="R37" s="489"/>
      <c r="S37" s="2386" t="s">
        <v>88</v>
      </c>
      <c r="T37" s="2322" t="s">
        <v>423</v>
      </c>
      <c r="U37" s="414"/>
      <c r="V37" s="2387" t="s">
        <v>424</v>
      </c>
      <c r="W37" s="2388"/>
      <c r="X37" s="2388"/>
      <c r="Y37" s="2388"/>
      <c r="Z37" s="2388"/>
      <c r="AA37" s="2389"/>
      <c r="AB37" s="2390" t="s">
        <v>425</v>
      </c>
      <c r="AC37" s="2387" t="s">
        <v>424</v>
      </c>
      <c r="AD37" s="2388"/>
      <c r="AE37" s="2388"/>
      <c r="AF37" s="2388"/>
      <c r="AG37" s="2388"/>
      <c r="AH37" s="2389"/>
      <c r="AI37" s="2390" t="s">
        <v>426</v>
      </c>
      <c r="AJ37" s="2393" t="s">
        <v>427</v>
      </c>
      <c r="AK37" s="2240"/>
      <c r="AQ37" s="1268">
        <v>14</v>
      </c>
    </row>
    <row customHeight="1" ht="35.699999999999996">
      <c r="Q38" s="489"/>
      <c r="R38" s="489"/>
      <c r="S38" s="2386"/>
      <c r="T38" s="2322"/>
      <c r="U38" s="1144"/>
      <c r="V38" s="1565" t="s">
        <v>484</v>
      </c>
      <c r="W38" s="2375" t="s">
        <v>430</v>
      </c>
      <c r="X38" s="2376"/>
      <c r="Y38" s="2375" t="s">
        <v>431</v>
      </c>
      <c r="Z38" s="2382"/>
      <c r="AA38" s="2376"/>
      <c r="AB38" s="2391"/>
      <c r="AC38" s="1565" t="s">
        <v>484</v>
      </c>
      <c r="AD38" s="2375" t="s">
        <v>430</v>
      </c>
      <c r="AE38" s="2376"/>
      <c r="AF38" s="2375" t="s">
        <v>431</v>
      </c>
      <c r="AG38" s="2382"/>
      <c r="AH38" s="2376"/>
      <c r="AI38" s="2391"/>
      <c r="AJ38" s="2394"/>
      <c r="AK38" s="2240"/>
      <c r="AQ38" s="1268">
        <v>34</v>
      </c>
    </row>
    <row customHeight="1" ht="35.699999999999996">
      <c r="A39" s="1483"/>
      <c r="B39" s="1483" t="s">
        <v>132</v>
      </c>
      <c r="C39" s="1483" t="s">
        <v>133</v>
      </c>
      <c r="D39" s="1483" t="s">
        <v>134</v>
      </c>
      <c r="E39" s="1477" t="s">
        <v>432</v>
      </c>
      <c r="F39" s="1477" t="s">
        <v>433</v>
      </c>
      <c r="G39" s="1477" t="s">
        <v>434</v>
      </c>
      <c r="H39" s="1477"/>
      <c r="I39" s="1477" t="s">
        <v>485</v>
      </c>
      <c r="J39" s="1477" t="s">
        <v>437</v>
      </c>
      <c r="K39" s="1477" t="s">
        <v>486</v>
      </c>
      <c r="L39" s="1477" t="s">
        <v>413</v>
      </c>
      <c r="Q39" s="489"/>
      <c r="R39" s="489"/>
      <c r="S39" s="2386"/>
      <c r="T39" s="2322"/>
      <c r="U39" s="415"/>
      <c r="V39" s="1565" t="s">
        <v>487</v>
      </c>
      <c r="W39" s="1335" t="s">
        <v>488</v>
      </c>
      <c r="X39" s="1335" t="s">
        <v>489</v>
      </c>
      <c r="Y39" s="1568" t="s">
        <v>441</v>
      </c>
      <c r="Z39" s="2383" t="s">
        <v>442</v>
      </c>
      <c r="AA39" s="2384"/>
      <c r="AB39" s="2392"/>
      <c r="AC39" s="1565" t="s">
        <v>487</v>
      </c>
      <c r="AD39" s="1335" t="s">
        <v>488</v>
      </c>
      <c r="AE39" s="1335" t="s">
        <v>489</v>
      </c>
      <c r="AF39" s="1568" t="s">
        <v>441</v>
      </c>
      <c r="AG39" s="2383" t="s">
        <v>442</v>
      </c>
      <c r="AH39" s="2384"/>
      <c r="AI39" s="2392"/>
      <c r="AJ39" s="2395"/>
      <c r="AK39" s="2240"/>
      <c r="AQ39" s="1268">
        <v>34</v>
      </c>
    </row>
    <row s="619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106</v>
      </c>
      <c r="T40" s="1368" t="s">
        <v>107</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231</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120</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231</v>
      </c>
      <c r="B42" s="1476" t="s">
        <v>232</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393</v>
      </c>
      <c r="AM42" s="613"/>
      <c r="AN42" s="613" t="str">
        <f>IF(T42="","",T42)</f>
        <v>Территория действия тарифа</v>
      </c>
      <c r="AO42" s="613"/>
      <c r="AP42" s="613"/>
      <c r="AQ42" s="1268">
        <v>23</v>
      </c>
    </row>
    <row customHeight="1" ht="24">
      <c r="A43" s="1476" t="s">
        <v>231</v>
      </c>
      <c r="B43" s="1476" t="s">
        <v>232</v>
      </c>
      <c r="C43" s="1476" t="s">
        <v>233</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476</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477</v>
      </c>
      <c r="AM43" s="613"/>
      <c r="AN43" s="613" t="str">
        <f>IF(T43="","",T43)</f>
        <v>Наименование централизованной системы холодного водоснабжения</v>
      </c>
      <c r="AO43" s="613"/>
      <c r="AP43" s="613"/>
      <c r="AQ43" s="1268">
        <v>23</v>
      </c>
    </row>
    <row customHeight="1" ht="24">
      <c r="A44" s="1476" t="s">
        <v>231</v>
      </c>
      <c r="B44" s="1476" t="s">
        <v>232</v>
      </c>
      <c r="C44" s="1476" t="s">
        <v>233</v>
      </c>
      <c r="D44" s="1476" t="s">
        <v>492</v>
      </c>
      <c r="E44" s="2372"/>
      <c r="F44" s="2372"/>
      <c r="G44" s="2372"/>
      <c r="H44" s="2372"/>
      <c r="I44" s="2369" t="str">
        <f>S43&amp;".1"</f>
        <v>...1</v>
      </c>
      <c r="J44" s="1476"/>
      <c r="K44" s="1476"/>
      <c r="L44" s="1477"/>
      <c r="P44" s="2370">
        <v>1</v>
      </c>
      <c r="Q44" s="1563"/>
      <c r="R44" s="469"/>
      <c r="S44" s="1570" t="str">
        <f>$I44</f>
        <v>...1</v>
      </c>
      <c r="T44" s="398" t="s">
        <v>478</v>
      </c>
      <c r="U44" s="413"/>
      <c r="V44" s="2463"/>
      <c r="W44" s="2464"/>
      <c r="X44" s="2464"/>
      <c r="Y44" s="2464"/>
      <c r="Z44" s="2464"/>
      <c r="AA44" s="2464"/>
      <c r="AB44" s="2465"/>
      <c r="AC44" s="2466"/>
      <c r="AD44" s="2467"/>
      <c r="AE44" s="2467"/>
      <c r="AF44" s="2467"/>
      <c r="AG44" s="2467"/>
      <c r="AH44" s="2467"/>
      <c r="AI44" s="2467"/>
      <c r="AJ44" s="2468"/>
      <c r="AK44" s="1371" t="s">
        <v>479</v>
      </c>
      <c r="AM44" s="613"/>
      <c r="AN44" s="613" t="str">
        <f>IF(T44="","",T44)</f>
        <v>Наименование признака дифференциации</v>
      </c>
      <c r="AO44" s="613"/>
      <c r="AP44" s="613"/>
      <c r="AQ44" s="1268">
        <v>23</v>
      </c>
    </row>
    <row customHeight="1" ht="24">
      <c r="A45" s="1476" t="s">
        <v>231</v>
      </c>
      <c r="B45" s="1476" t="s">
        <v>232</v>
      </c>
      <c r="C45" s="1476" t="s">
        <v>233</v>
      </c>
      <c r="D45" s="1476" t="s">
        <v>492</v>
      </c>
      <c r="E45" s="2372"/>
      <c r="F45" s="2372"/>
      <c r="G45" s="2372"/>
      <c r="H45" s="2372"/>
      <c r="I45" s="2399"/>
      <c r="J45" s="2369" t="str">
        <f>I44&amp;".1"</f>
        <v>...1.1</v>
      </c>
      <c r="K45" s="1476"/>
      <c r="L45" s="1477" t="s">
        <v>401</v>
      </c>
      <c r="P45" s="2370"/>
      <c r="Q45" s="2370">
        <v>1</v>
      </c>
      <c r="R45" s="470"/>
      <c r="S45" s="1570" t="str">
        <f>$J45</f>
        <v>...1.1</v>
      </c>
      <c r="T45" s="399" t="s">
        <v>402</v>
      </c>
      <c r="U45" s="413"/>
      <c r="V45" s="2358"/>
      <c r="W45" s="2359"/>
      <c r="X45" s="2359"/>
      <c r="Y45" s="2359"/>
      <c r="Z45" s="2359"/>
      <c r="AA45" s="2359"/>
      <c r="AB45" s="2360"/>
      <c r="AC45" s="2358"/>
      <c r="AD45" s="2359"/>
      <c r="AE45" s="2359"/>
      <c r="AF45" s="2359"/>
      <c r="AG45" s="2359"/>
      <c r="AH45" s="2359"/>
      <c r="AI45" s="2359"/>
      <c r="AJ45" s="2360"/>
      <c r="AK45" s="1420" t="s">
        <v>480</v>
      </c>
      <c r="AM45" s="613"/>
      <c r="AN45" s="613" t="str">
        <f>IF(T45="","",T45)</f>
        <v>Группа потребителей</v>
      </c>
      <c r="AO45" s="613"/>
      <c r="AP45" s="613"/>
      <c r="AQ45" s="1268">
        <v>23</v>
      </c>
    </row>
    <row customHeight="1" ht="24">
      <c r="A46" s="1476" t="s">
        <v>231</v>
      </c>
      <c r="B46" s="1476" t="s">
        <v>232</v>
      </c>
      <c r="C46" s="1476" t="s">
        <v>233</v>
      </c>
      <c r="D46" s="1476" t="s">
        <v>492</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231</v>
      </c>
      <c r="B47" s="1476" t="s">
        <v>232</v>
      </c>
      <c r="C47" s="1476" t="s">
        <v>233</v>
      </c>
      <c r="D47" s="1476" t="s">
        <v>492</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231</v>
      </c>
      <c r="B48" s="1476" t="s">
        <v>232</v>
      </c>
      <c r="C48" s="1476" t="s">
        <v>233</v>
      </c>
      <c r="D48" s="1476" t="s">
        <v>492</v>
      </c>
      <c r="E48" s="2372"/>
      <c r="F48" s="2372"/>
      <c r="G48" s="2372"/>
      <c r="H48" s="2372"/>
      <c r="I48" s="2399"/>
      <c r="J48" s="2369"/>
      <c r="K48" s="1476"/>
      <c r="L48" s="1477"/>
      <c r="P48" s="2370"/>
      <c r="Q48" s="2370"/>
      <c r="R48" s="469"/>
      <c r="S48" s="1391"/>
      <c r="T48" s="400" t="s">
        <v>481</v>
      </c>
      <c r="U48" s="480"/>
      <c r="V48" s="480"/>
      <c r="W48" s="480"/>
      <c r="X48" s="480"/>
      <c r="Y48" s="480"/>
      <c r="Z48" s="480"/>
      <c r="AA48" s="480"/>
      <c r="AB48" s="480"/>
      <c r="AC48" s="480"/>
      <c r="AD48" s="480"/>
      <c r="AE48" s="480"/>
      <c r="AF48" s="480"/>
      <c r="AG48" s="480"/>
      <c r="AH48" s="480"/>
      <c r="AI48" s="480"/>
      <c r="AJ48" s="480"/>
      <c r="AK48" s="1371" t="s">
        <v>482</v>
      </c>
      <c r="AM48" s="613"/>
      <c r="AN48" s="613" t="str">
        <f>IF(T48="","",T48)</f>
        <v>Добавить значение признака дифференциации</v>
      </c>
      <c r="AO48" s="613"/>
      <c r="AP48" s="613"/>
      <c r="AQ48" s="1268">
        <v>20</v>
      </c>
    </row>
    <row customHeight="1" ht="22.049999999999997">
      <c r="A49" s="1476" t="s">
        <v>231</v>
      </c>
      <c r="B49" s="1476" t="s">
        <v>232</v>
      </c>
      <c r="C49" s="1476" t="s">
        <v>233</v>
      </c>
      <c r="D49" s="1476" t="s">
        <v>492</v>
      </c>
      <c r="E49" s="2372"/>
      <c r="F49" s="2372"/>
      <c r="G49" s="2372"/>
      <c r="H49" s="2372"/>
      <c r="I49" s="2369"/>
      <c r="J49" s="1476"/>
      <c r="K49" s="1476"/>
      <c r="L49" s="1477"/>
      <c r="P49" s="2370"/>
      <c r="Q49" s="1563"/>
      <c r="R49" s="469"/>
      <c r="S49" s="1391"/>
      <c r="T49" s="478" t="s">
        <v>407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231</v>
      </c>
      <c r="B50" s="1476" t="s">
        <v>232</v>
      </c>
      <c r="C50" s="1476" t="s">
        <v>233</v>
      </c>
      <c r="D50" s="1476" t="s">
        <v>492</v>
      </c>
      <c r="E50" s="2372"/>
      <c r="F50" s="2372"/>
      <c r="G50" s="2372"/>
      <c r="H50" s="2371"/>
      <c r="I50" s="1476"/>
      <c r="J50" s="1476"/>
      <c r="K50" s="1476"/>
      <c r="L50" s="1477"/>
      <c r="M50" s="1478"/>
      <c r="N50" s="1478"/>
      <c r="O50" s="650"/>
      <c r="P50" s="473"/>
      <c r="Q50" s="488"/>
      <c r="R50" s="468"/>
      <c r="S50" s="1391"/>
      <c r="T50" s="485" t="s">
        <v>483</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77" customFormat="1" customHeight="1" ht="0">
      <c r="A51" s="1456" t="s">
        <v>231</v>
      </c>
      <c r="B51" s="1456" t="s">
        <v>232</v>
      </c>
      <c r="C51" s="1427"/>
      <c r="D51" s="1427"/>
      <c r="E51" s="2372"/>
      <c r="F51" s="2371"/>
      <c r="G51" s="1427"/>
      <c r="H51" s="1427"/>
      <c r="I51" s="1427"/>
      <c r="J51" s="1427"/>
      <c r="K51" s="1427"/>
      <c r="L51" s="1571"/>
      <c r="M51" s="1434"/>
      <c r="N51" s="1434"/>
      <c r="P51" s="1429"/>
      <c r="Q51" s="1430"/>
      <c r="R51" s="1429"/>
      <c r="S51" s="1435"/>
      <c r="T51" s="1438" t="s">
        <v>410</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77" customFormat="1" customHeight="1" ht="0">
      <c r="A52" s="1456" t="s">
        <v>231</v>
      </c>
      <c r="B52" s="1456"/>
      <c r="C52" s="1456"/>
      <c r="D52" s="1456"/>
      <c r="E52" s="2371"/>
      <c r="F52" s="1456"/>
      <c r="G52" s="1456"/>
      <c r="H52" s="1456"/>
      <c r="I52" s="1456"/>
      <c r="J52" s="1456"/>
      <c r="K52" s="1456"/>
      <c r="L52" s="1459"/>
      <c r="M52" s="1434"/>
      <c r="N52" s="1434"/>
      <c r="O52" s="631"/>
      <c r="P52" s="493"/>
      <c r="Q52" s="1457"/>
      <c r="R52" s="493"/>
      <c r="S52" s="1435"/>
      <c r="T52" s="1438" t="s">
        <v>411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7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74CB4-8185-AD88-F50B-0AB5F509AD2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76" width="10.57421875" hidden="1"/>
    <col min="2" max="2" style="5676" width="11.00390625" hidden="1" customWidth="1"/>
    <col min="3" max="3" style="5676" width="10.57421875" hidden="1"/>
    <col min="4" max="4" style="5676" width="11.8515625" hidden="1" customWidth="1"/>
    <col min="5" max="5" style="5676" width="10.00390625" hidden="1" customWidth="1"/>
    <col min="6" max="6" style="5676" width="8.7109375" hidden="1" customWidth="1"/>
    <col min="7" max="7" style="5676" width="7.57421875" hidden="1" customWidth="1"/>
    <col min="8" max="8" style="5676" width="11.421875" hidden="1" customWidth="1"/>
    <col min="9" max="9" style="5676" width="14.140625" hidden="1" customWidth="1"/>
    <col min="10" max="10" style="5676" width="9.8515625" hidden="1" customWidth="1"/>
    <col min="11" max="11" style="5676" width="14.7109375" hidden="1" customWidth="1"/>
    <col min="12" max="12" style="6437" width="19.140625" hidden="1" customWidth="1"/>
    <col min="13" max="14" style="6438" width="12.28125" hidden="1" customWidth="1"/>
    <col min="15" max="15" style="6438" width="23.421875" hidden="1" customWidth="1"/>
    <col min="16" max="16" style="6439" width="3.00390625" customWidth="1"/>
    <col min="17" max="18" style="6440" width="3.00390625" customWidth="1"/>
    <col min="19" max="19" style="6441" width="12.00390625" customWidth="1"/>
    <col min="20" max="20" style="5599" width="35.00390625" customWidth="1"/>
    <col min="21" max="21" style="5599" width="0.140625" customWidth="1"/>
    <col min="22" max="24" style="5599" width="24.7109375" hidden="1" customWidth="1"/>
    <col min="25" max="25" style="5599" width="11.7109375" hidden="1" customWidth="1"/>
    <col min="26" max="26" style="5599" width="3.7109375" hidden="1" customWidth="1"/>
    <col min="27" max="27" style="5599" width="11.7109375" hidden="1" customWidth="1"/>
    <col min="28" max="28" style="5599" width="8.57421875" hidden="1" customWidth="1"/>
    <col min="29" max="29" style="5599" width="24.7109375" customWidth="1"/>
    <col min="30" max="31" style="5599" width="24.00390625" customWidth="1"/>
    <col min="32" max="32" style="5599" width="11.00390625" customWidth="1"/>
    <col min="33" max="33" style="5599" width="3.7109375" customWidth="1"/>
    <col min="34" max="34" style="5599" width="11.00390625" customWidth="1"/>
    <col min="35" max="35" style="5599" width="8.57421875" hidden="1" customWidth="1"/>
    <col min="36" max="36" style="5599" width="4.00390625" customWidth="1"/>
    <col min="37" max="37" style="5599" width="115.00390625" customWidth="1"/>
    <col min="38" max="42" style="5677" width="10.00390625" customWidth="1"/>
    <col min="43" max="43" style="559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120</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476</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477</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478</v>
      </c>
      <c r="U5" s="413"/>
      <c r="V5" s="2463"/>
      <c r="W5" s="2464"/>
      <c r="X5" s="2464"/>
      <c r="Y5" s="2464"/>
      <c r="Z5" s="2464"/>
      <c r="AA5" s="2464"/>
      <c r="AB5" s="2465"/>
      <c r="AC5" s="2466"/>
      <c r="AD5" s="2467"/>
      <c r="AE5" s="2467"/>
      <c r="AF5" s="2467"/>
      <c r="AG5" s="2467"/>
      <c r="AH5" s="2467"/>
      <c r="AI5" s="2467"/>
      <c r="AJ5" s="2468"/>
      <c r="AK5" s="1371" t="s">
        <v>479</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401</v>
      </c>
      <c r="P6" s="2370"/>
      <c r="Q6" s="2370">
        <v>1</v>
      </c>
      <c r="R6" s="470"/>
      <c r="S6" s="1570">
        <f>$J6</f>
      </c>
      <c r="T6" s="399" t="s">
        <v>402</v>
      </c>
      <c r="U6" s="413"/>
      <c r="V6" s="2358"/>
      <c r="W6" s="2359"/>
      <c r="X6" s="2359"/>
      <c r="Y6" s="2359"/>
      <c r="Z6" s="2359"/>
      <c r="AA6" s="2359"/>
      <c r="AB6" s="2360"/>
      <c r="AC6" s="2358"/>
      <c r="AD6" s="2359"/>
      <c r="AE6" s="2359"/>
      <c r="AF6" s="2359"/>
      <c r="AG6" s="2359"/>
      <c r="AH6" s="2359"/>
      <c r="AI6" s="2359"/>
      <c r="AJ6" s="2360"/>
      <c r="AK6" s="1420" t="s">
        <v>480</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481</v>
      </c>
      <c r="U9" s="480"/>
      <c r="V9" s="480"/>
      <c r="W9" s="480"/>
      <c r="X9" s="480"/>
      <c r="Y9" s="480"/>
      <c r="Z9" s="480"/>
      <c r="AA9" s="480"/>
      <c r="AB9" s="480"/>
      <c r="AC9" s="480"/>
      <c r="AD9" s="480"/>
      <c r="AE9" s="480"/>
      <c r="AF9" s="480"/>
      <c r="AG9" s="480"/>
      <c r="AH9" s="480"/>
      <c r="AI9" s="480"/>
      <c r="AJ9" s="480"/>
      <c r="AK9" s="1371" t="s">
        <v>482</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407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483</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7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410</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7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76" customFormat="1" customHeight="1" ht="22.5" hidden="1">
      <c r="L18" s="1560"/>
      <c r="M18" s="1475"/>
      <c r="N18" s="1475"/>
      <c r="O18" s="1480" t="s">
        <v>412</v>
      </c>
      <c r="P18" s="1475"/>
      <c r="Q18" s="1484"/>
      <c r="R18" s="1484"/>
      <c r="S18" s="842"/>
      <c r="Y18" s="1480"/>
      <c r="AA18" s="1480"/>
      <c r="AB18" s="1479"/>
      <c r="AF18" s="1480"/>
      <c r="AH18" s="1480"/>
      <c r="AI18" s="1479"/>
      <c r="AL18" s="624"/>
      <c r="AM18" s="624"/>
      <c r="AN18" s="624"/>
      <c r="AO18" s="624"/>
      <c r="AP18" s="624"/>
      <c r="AQ18" s="1273">
        <v>0</v>
      </c>
    </row>
    <row s="5676" customFormat="1" customHeight="1" ht="14.25" hidden="1">
      <c r="L19" s="1560"/>
      <c r="M19" s="1475"/>
      <c r="N19" s="1475"/>
      <c r="O19" s="1475"/>
      <c r="P19" s="1475"/>
      <c r="Q19" s="1484"/>
      <c r="R19" s="1484"/>
      <c r="S19" s="842"/>
      <c r="AB19" s="1479"/>
      <c r="AI19" s="1479"/>
      <c r="AL19" s="624"/>
      <c r="AM19" s="624"/>
      <c r="AN19" s="624"/>
      <c r="AO19" s="624"/>
      <c r="AP19" s="624"/>
      <c r="AQ19" s="1273">
        <v>0</v>
      </c>
    </row>
    <row s="5676" customFormat="1" customHeight="1" ht="12" hidden="1">
      <c r="L20" s="1560"/>
      <c r="M20" s="1475"/>
      <c r="N20" s="1475"/>
      <c r="O20" s="1477" t="s">
        <v>413</v>
      </c>
      <c r="P20" s="1475"/>
      <c r="Q20" s="1555"/>
      <c r="R20" s="1555"/>
      <c r="S20" s="842"/>
      <c r="T20" s="1273" t="s">
        <v>414</v>
      </c>
      <c r="Z20" s="299" t="s">
        <v>415</v>
      </c>
      <c r="AB20" s="299" t="s">
        <v>416</v>
      </c>
      <c r="AC20" s="1273" t="s">
        <v>414</v>
      </c>
      <c r="AG20" s="299" t="s">
        <v>417</v>
      </c>
      <c r="AI20" s="299" t="s">
        <v>416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"Ростовские тепловые сети"</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03"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03" customFormat="1" customHeight="1" ht="18.75" hidden="1">
      <c r="A28" s="1481"/>
      <c r="B28" s="1481"/>
      <c r="C28" s="1481"/>
      <c r="D28" s="1481"/>
      <c r="E28" s="1481"/>
      <c r="F28" s="1481"/>
      <c r="G28" s="1481"/>
      <c r="H28" s="1481"/>
      <c r="I28" s="1481"/>
      <c r="J28" s="1481"/>
      <c r="K28" s="1481"/>
      <c r="L28" s="1482"/>
      <c r="M28" s="1481"/>
      <c r="N28" s="1481"/>
      <c r="O28" s="1481"/>
      <c r="S28" s="2363" t="s">
        <v>418</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803" customFormat="1" customHeight="1" ht="18.75" hidden="1">
      <c r="A29" s="1481"/>
      <c r="B29" s="1481"/>
      <c r="C29" s="1481"/>
      <c r="D29" s="1481"/>
      <c r="E29" s="1481"/>
      <c r="F29" s="1481"/>
      <c r="G29" s="1481"/>
      <c r="H29" s="1481"/>
      <c r="I29" s="1481"/>
      <c r="J29" s="1481"/>
      <c r="K29" s="1481"/>
      <c r="L29" s="1482"/>
      <c r="M29" s="1481"/>
      <c r="N29" s="1481"/>
      <c r="O29" s="1481"/>
      <c r="S29" s="2363" t="s">
        <v>419</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803"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03" customFormat="1" customHeight="1" ht="18.75" hidden="1">
      <c r="A32" s="1481"/>
      <c r="B32" s="1481"/>
      <c r="C32" s="1481"/>
      <c r="D32" s="1481"/>
      <c r="E32" s="1481"/>
      <c r="F32" s="1481"/>
      <c r="G32" s="1481"/>
      <c r="H32" s="1481"/>
      <c r="I32" s="1481"/>
      <c r="J32" s="1481"/>
      <c r="K32" s="1481"/>
      <c r="L32" s="1482"/>
      <c r="M32" s="1481"/>
      <c r="N32" s="1481"/>
      <c r="O32" s="1481"/>
      <c r="S32" s="2363" t="s">
        <v>420</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803" customFormat="1" customHeight="1" ht="18.75" hidden="1">
      <c r="A33" s="1481"/>
      <c r="B33" s="1481"/>
      <c r="C33" s="1481"/>
      <c r="D33" s="1481"/>
      <c r="E33" s="1481"/>
      <c r="F33" s="1481"/>
      <c r="G33" s="1481"/>
      <c r="H33" s="1481"/>
      <c r="I33" s="1481"/>
      <c r="J33" s="1481"/>
      <c r="K33" s="1481"/>
      <c r="L33" s="1482"/>
      <c r="M33" s="1481"/>
      <c r="N33" s="1481"/>
      <c r="O33" s="1481"/>
      <c r="S33" s="2363" t="s">
        <v>421</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80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422</v>
      </c>
      <c r="AC34" s="439"/>
      <c r="AD34" s="439"/>
      <c r="AE34" s="439"/>
      <c r="AF34" s="439"/>
      <c r="AG34" s="439"/>
      <c r="AH34" s="439"/>
      <c r="AI34" s="391" t="s">
        <v>422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295</v>
      </c>
      <c r="T36" s="2240"/>
      <c r="U36" s="2240"/>
      <c r="V36" s="2240"/>
      <c r="W36" s="2240"/>
      <c r="X36" s="2240"/>
      <c r="Y36" s="2240"/>
      <c r="Z36" s="2240"/>
      <c r="AA36" s="2240"/>
      <c r="AB36" s="2240"/>
      <c r="AC36" s="2240"/>
      <c r="AD36" s="2240"/>
      <c r="AE36" s="2240"/>
      <c r="AF36" s="2240"/>
      <c r="AG36" s="2240"/>
      <c r="AH36" s="2240"/>
      <c r="AI36" s="2240"/>
      <c r="AJ36" s="2240"/>
      <c r="AK36" s="2240" t="s">
        <v>296</v>
      </c>
      <c r="AQ36" s="1268">
        <v>14</v>
      </c>
    </row>
    <row customHeight="1" ht="14.699999999999998">
      <c r="Q37" s="489"/>
      <c r="R37" s="489"/>
      <c r="S37" s="2386" t="s">
        <v>88</v>
      </c>
      <c r="T37" s="2322" t="s">
        <v>423</v>
      </c>
      <c r="U37" s="414"/>
      <c r="V37" s="2387" t="s">
        <v>424</v>
      </c>
      <c r="W37" s="2388"/>
      <c r="X37" s="2388"/>
      <c r="Y37" s="2388"/>
      <c r="Z37" s="2388"/>
      <c r="AA37" s="2389"/>
      <c r="AB37" s="2390" t="s">
        <v>425</v>
      </c>
      <c r="AC37" s="2387" t="s">
        <v>424</v>
      </c>
      <c r="AD37" s="2388"/>
      <c r="AE37" s="2388"/>
      <c r="AF37" s="2388"/>
      <c r="AG37" s="2388"/>
      <c r="AH37" s="2389"/>
      <c r="AI37" s="2390" t="s">
        <v>426</v>
      </c>
      <c r="AJ37" s="2393" t="s">
        <v>427</v>
      </c>
      <c r="AK37" s="2240"/>
      <c r="AQ37" s="1268">
        <v>14</v>
      </c>
    </row>
    <row customHeight="1" ht="35.699999999999996">
      <c r="Q38" s="489"/>
      <c r="R38" s="489"/>
      <c r="S38" s="2386"/>
      <c r="T38" s="2322"/>
      <c r="U38" s="1144"/>
      <c r="V38" s="1565" t="s">
        <v>484</v>
      </c>
      <c r="W38" s="2375" t="s">
        <v>430</v>
      </c>
      <c r="X38" s="2376"/>
      <c r="Y38" s="2375" t="s">
        <v>431</v>
      </c>
      <c r="Z38" s="2382"/>
      <c r="AA38" s="2376"/>
      <c r="AB38" s="2391"/>
      <c r="AC38" s="1565" t="s">
        <v>484</v>
      </c>
      <c r="AD38" s="2375" t="s">
        <v>430</v>
      </c>
      <c r="AE38" s="2376"/>
      <c r="AF38" s="2375" t="s">
        <v>431</v>
      </c>
      <c r="AG38" s="2382"/>
      <c r="AH38" s="2376"/>
      <c r="AI38" s="2391"/>
      <c r="AJ38" s="2394"/>
      <c r="AK38" s="2240"/>
      <c r="AQ38" s="1268">
        <v>34</v>
      </c>
    </row>
    <row customHeight="1" ht="35.699999999999996">
      <c r="A39" s="1483"/>
      <c r="B39" s="1483" t="s">
        <v>132</v>
      </c>
      <c r="C39" s="1483" t="s">
        <v>133</v>
      </c>
      <c r="D39" s="1483" t="s">
        <v>134</v>
      </c>
      <c r="E39" s="1477" t="s">
        <v>432</v>
      </c>
      <c r="F39" s="1477" t="s">
        <v>433</v>
      </c>
      <c r="G39" s="1477" t="s">
        <v>434</v>
      </c>
      <c r="H39" s="1477"/>
      <c r="I39" s="1477" t="s">
        <v>485</v>
      </c>
      <c r="J39" s="1477" t="s">
        <v>437</v>
      </c>
      <c r="K39" s="1477" t="s">
        <v>486</v>
      </c>
      <c r="L39" s="1477" t="s">
        <v>413</v>
      </c>
      <c r="Q39" s="489"/>
      <c r="R39" s="489"/>
      <c r="S39" s="2386"/>
      <c r="T39" s="2322"/>
      <c r="U39" s="415"/>
      <c r="V39" s="1565" t="s">
        <v>487</v>
      </c>
      <c r="W39" s="1335" t="s">
        <v>488</v>
      </c>
      <c r="X39" s="1335" t="s">
        <v>489</v>
      </c>
      <c r="Y39" s="1568" t="s">
        <v>441</v>
      </c>
      <c r="Z39" s="2383" t="s">
        <v>442</v>
      </c>
      <c r="AA39" s="2384"/>
      <c r="AB39" s="2392"/>
      <c r="AC39" s="1565" t="s">
        <v>487</v>
      </c>
      <c r="AD39" s="1335" t="s">
        <v>488</v>
      </c>
      <c r="AE39" s="1335" t="s">
        <v>489</v>
      </c>
      <c r="AF39" s="1568" t="s">
        <v>441</v>
      </c>
      <c r="AG39" s="2383" t="s">
        <v>442</v>
      </c>
      <c r="AH39" s="2384"/>
      <c r="AI39" s="2392"/>
      <c r="AJ39" s="2395"/>
      <c r="AK39" s="2240"/>
      <c r="AQ39" s="1268">
        <v>34</v>
      </c>
    </row>
    <row s="619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106</v>
      </c>
      <c r="T40" s="1368" t="s">
        <v>107</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236</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120</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236</v>
      </c>
      <c r="B42" s="1476" t="s">
        <v>237</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393</v>
      </c>
      <c r="AM42" s="613"/>
      <c r="AN42" s="613" t="str">
        <f>IF(T42="","",T42)</f>
        <v>Территория действия тарифа</v>
      </c>
      <c r="AO42" s="613"/>
      <c r="AP42" s="613"/>
      <c r="AQ42" s="1268">
        <v>23</v>
      </c>
    </row>
    <row customHeight="1" ht="24">
      <c r="A43" s="1476" t="s">
        <v>236</v>
      </c>
      <c r="B43" s="1476" t="s">
        <v>237</v>
      </c>
      <c r="C43" s="1476" t="s">
        <v>238</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476</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477</v>
      </c>
      <c r="AM43" s="613"/>
      <c r="AN43" s="613" t="str">
        <f>IF(T43="","",T43)</f>
        <v>Наименование централизованной системы холодного водоснабжения</v>
      </c>
      <c r="AO43" s="613"/>
      <c r="AP43" s="613"/>
      <c r="AQ43" s="1268">
        <v>23</v>
      </c>
    </row>
    <row customHeight="1" ht="24">
      <c r="A44" s="1476" t="s">
        <v>236</v>
      </c>
      <c r="B44" s="1476" t="s">
        <v>237</v>
      </c>
      <c r="C44" s="1476" t="s">
        <v>238</v>
      </c>
      <c r="D44" s="1476" t="s">
        <v>493</v>
      </c>
      <c r="E44" s="2372"/>
      <c r="F44" s="2372"/>
      <c r="G44" s="2372"/>
      <c r="H44" s="2372"/>
      <c r="I44" s="2369" t="str">
        <f>S43&amp;".1"</f>
        <v>...1</v>
      </c>
      <c r="J44" s="1476"/>
      <c r="K44" s="1476"/>
      <c r="L44" s="1477"/>
      <c r="P44" s="2370">
        <v>1</v>
      </c>
      <c r="Q44" s="1563"/>
      <c r="R44" s="469"/>
      <c r="S44" s="1570" t="str">
        <f>$I44</f>
        <v>...1</v>
      </c>
      <c r="T44" s="398" t="s">
        <v>478</v>
      </c>
      <c r="U44" s="413"/>
      <c r="V44" s="2463"/>
      <c r="W44" s="2464"/>
      <c r="X44" s="2464"/>
      <c r="Y44" s="2464"/>
      <c r="Z44" s="2464"/>
      <c r="AA44" s="2464"/>
      <c r="AB44" s="2465"/>
      <c r="AC44" s="2466"/>
      <c r="AD44" s="2467"/>
      <c r="AE44" s="2467"/>
      <c r="AF44" s="2467"/>
      <c r="AG44" s="2467"/>
      <c r="AH44" s="2467"/>
      <c r="AI44" s="2467"/>
      <c r="AJ44" s="2468"/>
      <c r="AK44" s="1371" t="s">
        <v>479</v>
      </c>
      <c r="AM44" s="613"/>
      <c r="AN44" s="613" t="str">
        <f>IF(T44="","",T44)</f>
        <v>Наименование признака дифференциации</v>
      </c>
      <c r="AO44" s="613"/>
      <c r="AP44" s="613"/>
      <c r="AQ44" s="1268">
        <v>23</v>
      </c>
    </row>
    <row customHeight="1" ht="24">
      <c r="A45" s="1476" t="s">
        <v>236</v>
      </c>
      <c r="B45" s="1476" t="s">
        <v>237</v>
      </c>
      <c r="C45" s="1476" t="s">
        <v>238</v>
      </c>
      <c r="D45" s="1476" t="s">
        <v>493</v>
      </c>
      <c r="E45" s="2372"/>
      <c r="F45" s="2372"/>
      <c r="G45" s="2372"/>
      <c r="H45" s="2372"/>
      <c r="I45" s="2399"/>
      <c r="J45" s="2369" t="str">
        <f>I44&amp;".1"</f>
        <v>...1.1</v>
      </c>
      <c r="K45" s="1476"/>
      <c r="L45" s="1477" t="s">
        <v>401</v>
      </c>
      <c r="P45" s="2370"/>
      <c r="Q45" s="2370">
        <v>1</v>
      </c>
      <c r="R45" s="470"/>
      <c r="S45" s="1570" t="str">
        <f>$J45</f>
        <v>...1.1</v>
      </c>
      <c r="T45" s="399" t="s">
        <v>402</v>
      </c>
      <c r="U45" s="413"/>
      <c r="V45" s="2358"/>
      <c r="W45" s="2359"/>
      <c r="X45" s="2359"/>
      <c r="Y45" s="2359"/>
      <c r="Z45" s="2359"/>
      <c r="AA45" s="2359"/>
      <c r="AB45" s="2360"/>
      <c r="AC45" s="2358"/>
      <c r="AD45" s="2359"/>
      <c r="AE45" s="2359"/>
      <c r="AF45" s="2359"/>
      <c r="AG45" s="2359"/>
      <c r="AH45" s="2359"/>
      <c r="AI45" s="2359"/>
      <c r="AJ45" s="2360"/>
      <c r="AK45" s="1420" t="s">
        <v>480</v>
      </c>
      <c r="AM45" s="613"/>
      <c r="AN45" s="613" t="str">
        <f>IF(T45="","",T45)</f>
        <v>Группа потребителей</v>
      </c>
      <c r="AO45" s="613"/>
      <c r="AP45" s="613"/>
      <c r="AQ45" s="1268">
        <v>23</v>
      </c>
    </row>
    <row customHeight="1" ht="24">
      <c r="A46" s="1476" t="s">
        <v>236</v>
      </c>
      <c r="B46" s="1476" t="s">
        <v>237</v>
      </c>
      <c r="C46" s="1476" t="s">
        <v>238</v>
      </c>
      <c r="D46" s="1476" t="s">
        <v>493</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236</v>
      </c>
      <c r="B47" s="1476" t="s">
        <v>237</v>
      </c>
      <c r="C47" s="1476" t="s">
        <v>238</v>
      </c>
      <c r="D47" s="1476" t="s">
        <v>493</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236</v>
      </c>
      <c r="B48" s="1476" t="s">
        <v>237</v>
      </c>
      <c r="C48" s="1476" t="s">
        <v>238</v>
      </c>
      <c r="D48" s="1476" t="s">
        <v>493</v>
      </c>
      <c r="E48" s="2372"/>
      <c r="F48" s="2372"/>
      <c r="G48" s="2372"/>
      <c r="H48" s="2372"/>
      <c r="I48" s="2399"/>
      <c r="J48" s="2369"/>
      <c r="K48" s="1476"/>
      <c r="L48" s="1477"/>
      <c r="P48" s="2370"/>
      <c r="Q48" s="2370"/>
      <c r="R48" s="469"/>
      <c r="S48" s="1391"/>
      <c r="T48" s="400" t="s">
        <v>481</v>
      </c>
      <c r="U48" s="480"/>
      <c r="V48" s="480"/>
      <c r="W48" s="480"/>
      <c r="X48" s="480"/>
      <c r="Y48" s="480"/>
      <c r="Z48" s="480"/>
      <c r="AA48" s="480"/>
      <c r="AB48" s="480"/>
      <c r="AC48" s="480"/>
      <c r="AD48" s="480"/>
      <c r="AE48" s="480"/>
      <c r="AF48" s="480"/>
      <c r="AG48" s="480"/>
      <c r="AH48" s="480"/>
      <c r="AI48" s="480"/>
      <c r="AJ48" s="480"/>
      <c r="AK48" s="1371" t="s">
        <v>482</v>
      </c>
      <c r="AM48" s="613"/>
      <c r="AN48" s="613" t="str">
        <f>IF(T48="","",T48)</f>
        <v>Добавить значение признака дифференциации</v>
      </c>
      <c r="AO48" s="613"/>
      <c r="AP48" s="613"/>
      <c r="AQ48" s="1268">
        <v>20</v>
      </c>
    </row>
    <row customHeight="1" ht="22.049999999999997">
      <c r="A49" s="1476" t="s">
        <v>236</v>
      </c>
      <c r="B49" s="1476" t="s">
        <v>237</v>
      </c>
      <c r="C49" s="1476" t="s">
        <v>238</v>
      </c>
      <c r="D49" s="1476" t="s">
        <v>493</v>
      </c>
      <c r="E49" s="2372"/>
      <c r="F49" s="2372"/>
      <c r="G49" s="2372"/>
      <c r="H49" s="2372"/>
      <c r="I49" s="2369"/>
      <c r="J49" s="1476"/>
      <c r="K49" s="1476"/>
      <c r="L49" s="1477"/>
      <c r="P49" s="2370"/>
      <c r="Q49" s="1563"/>
      <c r="R49" s="469"/>
      <c r="S49" s="1391"/>
      <c r="T49" s="478" t="s">
        <v>407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236</v>
      </c>
      <c r="B50" s="1476" t="s">
        <v>237</v>
      </c>
      <c r="C50" s="1476" t="s">
        <v>238</v>
      </c>
      <c r="D50" s="1476" t="s">
        <v>493</v>
      </c>
      <c r="E50" s="2372"/>
      <c r="F50" s="2372"/>
      <c r="G50" s="2372"/>
      <c r="H50" s="2371"/>
      <c r="I50" s="1476"/>
      <c r="J50" s="1476"/>
      <c r="K50" s="1476"/>
      <c r="L50" s="1477"/>
      <c r="M50" s="1478"/>
      <c r="N50" s="1478"/>
      <c r="O50" s="650"/>
      <c r="P50" s="473"/>
      <c r="Q50" s="488"/>
      <c r="R50" s="468"/>
      <c r="S50" s="1391"/>
      <c r="T50" s="485" t="s">
        <v>483</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77" customFormat="1" customHeight="1" ht="0">
      <c r="A51" s="1456" t="s">
        <v>236</v>
      </c>
      <c r="B51" s="1456" t="s">
        <v>237</v>
      </c>
      <c r="C51" s="1427"/>
      <c r="D51" s="1427"/>
      <c r="E51" s="2372"/>
      <c r="F51" s="2371"/>
      <c r="G51" s="1427"/>
      <c r="H51" s="1427"/>
      <c r="I51" s="1427"/>
      <c r="J51" s="1427"/>
      <c r="K51" s="1427"/>
      <c r="L51" s="1571"/>
      <c r="M51" s="1434"/>
      <c r="N51" s="1434"/>
      <c r="P51" s="1429"/>
      <c r="Q51" s="1430"/>
      <c r="R51" s="1429"/>
      <c r="S51" s="1435"/>
      <c r="T51" s="1438" t="s">
        <v>410</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77" customFormat="1" customHeight="1" ht="0">
      <c r="A52" s="1456" t="s">
        <v>236</v>
      </c>
      <c r="B52" s="1456"/>
      <c r="C52" s="1456"/>
      <c r="D52" s="1456"/>
      <c r="E52" s="2371"/>
      <c r="F52" s="1456"/>
      <c r="G52" s="1456"/>
      <c r="H52" s="1456"/>
      <c r="I52" s="1456"/>
      <c r="J52" s="1456"/>
      <c r="K52" s="1456"/>
      <c r="L52" s="1459"/>
      <c r="M52" s="1434"/>
      <c r="N52" s="1434"/>
      <c r="O52" s="631"/>
      <c r="P52" s="493"/>
      <c r="Q52" s="1457"/>
      <c r="R52" s="493"/>
      <c r="S52" s="1435"/>
      <c r="T52" s="1438" t="s">
        <v>411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7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F022E-4F2C-2A4E-A2BE-0B17F278ECD7}"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599" width="10.140625" hidden="1" customWidth="1"/>
    <col min="4" max="4" style="5599" width="11.8515625" hidden="1" customWidth="1"/>
    <col min="5" max="11" style="5599" width="10.140625" hidden="1" customWidth="1"/>
    <col min="12" max="12" style="5674" width="10.140625" hidden="1" customWidth="1"/>
    <col min="13" max="15" style="6439" width="10.140625" hidden="1" customWidth="1"/>
    <col min="16" max="16" style="6438" width="3.00390625" customWidth="1"/>
    <col min="17" max="17" style="6624" width="3.00390625" customWidth="1"/>
    <col min="18" max="18" style="6440" width="3.00390625" customWidth="1"/>
    <col min="19" max="19" style="6441" width="12.00390625" customWidth="1"/>
    <col min="20" max="20" style="5599" width="31.00390625" customWidth="1"/>
    <col min="21" max="21" style="5599" width="0.140625" customWidth="1"/>
    <col min="22" max="23" style="5599" width="21.7109375" hidden="1" customWidth="1"/>
    <col min="24" max="24" style="5599" width="11.7109375" hidden="1" customWidth="1"/>
    <col min="25" max="25" style="5599" width="3.7109375" hidden="1" customWidth="1"/>
    <col min="26" max="26" style="5599" width="11.7109375" hidden="1" customWidth="1"/>
    <col min="27" max="27" style="5599" width="8.57421875" hidden="1" customWidth="1"/>
    <col min="28" max="28" style="5599" width="27.00390625" customWidth="1"/>
    <col min="29" max="29" style="5599" width="24.57421875" customWidth="1"/>
    <col min="30" max="31" style="5599" width="21.00390625" customWidth="1"/>
    <col min="32" max="32" style="5599" width="11.00390625" customWidth="1"/>
    <col min="33" max="33" style="5599" width="3.7109375" customWidth="1"/>
    <col min="34" max="34" style="5599" width="11.00390625" customWidth="1"/>
    <col min="35" max="35" style="5599" width="8.57421875" hidden="1" customWidth="1"/>
    <col min="36" max="36" style="5599" width="4.00390625" customWidth="1"/>
    <col min="37" max="37" style="5599" width="115.00390625" customWidth="1"/>
    <col min="38" max="42" style="5677" width="10.00390625" customWidth="1"/>
    <col min="43" max="43" style="5599"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120</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391</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392</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393</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394</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395</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396</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397</v>
      </c>
      <c r="AM5" s="1737"/>
      <c r="AN5" s="1737" t="str">
        <f>IF(T5="","",T5)</f>
        <v>Источник тепловой энергии  </v>
      </c>
      <c r="AO5" s="1737"/>
      <c r="AP5" s="1737"/>
      <c r="AQ5" s="1744">
        <v>0</v>
      </c>
    </row>
    <row s="5677" customFormat="1" customHeight="1" ht="0.75" hidden="1">
      <c r="A6" s="1488"/>
      <c r="B6" s="1488"/>
      <c r="C6" s="1488"/>
      <c r="D6" s="1488"/>
      <c r="E6" s="2403"/>
      <c r="F6" s="2403"/>
      <c r="G6" s="2403"/>
      <c r="H6" s="2403"/>
      <c r="I6" s="2240">
        <f>S5&amp;".1"</f>
      </c>
      <c r="J6" s="1488"/>
      <c r="K6" s="1488"/>
      <c r="L6" s="1494" t="s">
        <v>398</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677"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65</v>
      </c>
      <c r="Z8" s="2105"/>
      <c r="AA8" s="2103" t="s">
        <v>65</v>
      </c>
      <c r="AB8" s="2109"/>
      <c r="AC8" s="2110" t="s">
        <v>22</v>
      </c>
      <c r="AD8" s="864"/>
      <c r="AE8" s="1370"/>
      <c r="AF8" s="2068"/>
      <c r="AG8" s="2055" t="s">
        <v>65</v>
      </c>
      <c r="AH8" s="2068"/>
      <c r="AI8" s="2055" t="s">
        <v>65</v>
      </c>
      <c r="AJ8" s="1461"/>
      <c r="AK8" s="2366" t="s">
        <v>459</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463</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677"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677"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677"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409</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677"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410</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677"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411</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65</v>
      </c>
      <c r="AH16" s="1849"/>
      <c r="AI16" s="2079" t="s">
        <v>65</v>
      </c>
      <c r="AQ16" s="1744">
        <v>0</v>
      </c>
    </row>
    <row customHeight="1" ht="14.25" hidden="1">
      <c r="AL17" s="1754"/>
      <c r="AM17" s="1754"/>
      <c r="AN17" s="1754"/>
      <c r="AO17" s="1754"/>
      <c r="AP17" s="1754"/>
      <c r="AQ17" s="1744">
        <v>0</v>
      </c>
    </row>
    <row customHeight="1" ht="14.25" hidden="1">
      <c r="O18" s="1458" t="s">
        <v>412</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595" customFormat="1" customHeight="1" ht="14.25" hidden="1">
      <c r="A20" s="2084"/>
      <c r="B20" s="2084"/>
      <c r="C20" s="2084"/>
      <c r="D20" s="2084"/>
      <c r="E20" s="2084"/>
      <c r="F20" s="2084"/>
      <c r="G20" s="2084"/>
      <c r="H20" s="2084"/>
      <c r="I20" s="2084"/>
      <c r="J20" s="2084"/>
      <c r="K20" s="2084"/>
      <c r="L20" s="2084"/>
      <c r="M20" s="2085"/>
      <c r="N20" s="2085"/>
      <c r="O20" s="2086" t="s">
        <v>413</v>
      </c>
      <c r="P20" s="1621"/>
      <c r="Q20" s="1623"/>
      <c r="R20" s="1623"/>
      <c r="Y20" s="1620" t="s">
        <v>415</v>
      </c>
      <c r="AA20" s="1620" t="s">
        <v>416</v>
      </c>
      <c r="AC20" s="1620" t="s">
        <v>465</v>
      </c>
      <c r="AG20" s="1620" t="s">
        <v>415</v>
      </c>
      <c r="AI20" s="1620" t="s">
        <v>416</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ООО "Ростовские тепловые сети"</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803"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41</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803"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418</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803"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419</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803"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42</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803"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418</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803"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419</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803"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422</v>
      </c>
      <c r="AB34" s="1755"/>
      <c r="AC34" s="1748"/>
      <c r="AD34" s="1748"/>
      <c r="AE34" s="1748"/>
      <c r="AF34" s="1748"/>
      <c r="AG34" s="1748"/>
      <c r="AH34" s="1748"/>
      <c r="AI34" s="1755" t="s">
        <v>422</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295</v>
      </c>
      <c r="T36" s="2240"/>
      <c r="U36" s="2240"/>
      <c r="V36" s="2240"/>
      <c r="W36" s="2240"/>
      <c r="X36" s="2240"/>
      <c r="Y36" s="2240"/>
      <c r="Z36" s="2240"/>
      <c r="AA36" s="2288"/>
      <c r="AB36" s="2288"/>
      <c r="AC36" s="2288"/>
      <c r="AD36" s="2240"/>
      <c r="AE36" s="2240"/>
      <c r="AF36" s="2240"/>
      <c r="AG36" s="2240"/>
      <c r="AH36" s="2240"/>
      <c r="AI36" s="2240"/>
      <c r="AJ36" s="2240"/>
      <c r="AK36" s="2240" t="s">
        <v>296</v>
      </c>
      <c r="AQ36" s="1744">
        <v>14</v>
      </c>
    </row>
    <row customHeight="1" ht="14.699999999999998">
      <c r="Q37" s="404"/>
      <c r="R37" s="489"/>
      <c r="S37" s="2386" t="s">
        <v>88</v>
      </c>
      <c r="T37" s="2322" t="s">
        <v>494</v>
      </c>
      <c r="U37" s="450"/>
      <c r="V37" s="2388"/>
      <c r="W37" s="2388"/>
      <c r="X37" s="2388"/>
      <c r="Y37" s="2388"/>
      <c r="Z37" s="2388"/>
      <c r="AA37" s="2322" t="s">
        <v>425</v>
      </c>
      <c r="AB37" s="2321" t="s">
        <v>495</v>
      </c>
      <c r="AC37" s="2321" t="s">
        <v>469</v>
      </c>
      <c r="AD37" s="2404" t="s">
        <v>424</v>
      </c>
      <c r="AE37" s="2404"/>
      <c r="AF37" s="2388"/>
      <c r="AG37" s="2388"/>
      <c r="AH37" s="2389"/>
      <c r="AI37" s="2390" t="s">
        <v>425</v>
      </c>
      <c r="AJ37" s="2393" t="s">
        <v>427</v>
      </c>
      <c r="AK37" s="2240"/>
      <c r="AQ37" s="1744">
        <v>14</v>
      </c>
    </row>
    <row customHeight="1" ht="35.699999999999996">
      <c r="Q38" s="404"/>
      <c r="R38" s="489"/>
      <c r="S38" s="2386"/>
      <c r="T38" s="2322"/>
      <c r="U38" s="1144"/>
      <c r="V38" s="2216" t="s">
        <v>472</v>
      </c>
      <c r="W38" s="2240"/>
      <c r="X38" s="2407" t="s">
        <v>431</v>
      </c>
      <c r="Y38" s="2426"/>
      <c r="Z38" s="2426"/>
      <c r="AA38" s="2322"/>
      <c r="AB38" s="2321"/>
      <c r="AC38" s="2321"/>
      <c r="AD38" s="2216" t="s">
        <v>472</v>
      </c>
      <c r="AE38" s="2240"/>
      <c r="AF38" s="2426" t="s">
        <v>431</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132</v>
      </c>
      <c r="C40" s="1379" t="s">
        <v>133</v>
      </c>
      <c r="D40" s="1379" t="s">
        <v>134</v>
      </c>
      <c r="E40" s="1423" t="s">
        <v>432</v>
      </c>
      <c r="F40" s="1423" t="s">
        <v>433</v>
      </c>
      <c r="G40" s="1423" t="s">
        <v>434</v>
      </c>
      <c r="H40" s="1423" t="s">
        <v>435</v>
      </c>
      <c r="I40" s="1423" t="s">
        <v>436</v>
      </c>
      <c r="J40" s="1423" t="s">
        <v>437</v>
      </c>
      <c r="K40" s="1423" t="s">
        <v>438</v>
      </c>
      <c r="L40" s="1423" t="s">
        <v>413</v>
      </c>
      <c r="Q40" s="404"/>
      <c r="R40" s="489"/>
      <c r="S40" s="2386"/>
      <c r="T40" s="2322"/>
      <c r="U40" s="415"/>
      <c r="V40" s="2063" t="s">
        <v>473</v>
      </c>
      <c r="W40" s="2063" t="s">
        <v>474</v>
      </c>
      <c r="X40" s="2051" t="s">
        <v>441</v>
      </c>
      <c r="Y40" s="2383" t="s">
        <v>442</v>
      </c>
      <c r="Z40" s="2433"/>
      <c r="AA40" s="2322"/>
      <c r="AB40" s="2321"/>
      <c r="AC40" s="2321"/>
      <c r="AD40" s="2081" t="s">
        <v>473</v>
      </c>
      <c r="AE40" s="2072" t="s">
        <v>474</v>
      </c>
      <c r="AF40" s="2051" t="s">
        <v>441</v>
      </c>
      <c r="AG40" s="2383" t="s">
        <v>442</v>
      </c>
      <c r="AH40" s="2384"/>
      <c r="AI40" s="2392"/>
      <c r="AJ40" s="2395"/>
      <c r="AK40" s="2240"/>
      <c r="AQ40" s="1744">
        <v>14</v>
      </c>
    </row>
    <row s="6193"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106</v>
      </c>
      <c r="T41" s="1368" t="s">
        <v>107</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201</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120</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201</v>
      </c>
      <c r="B43" s="1380" t="s">
        <v>202</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392</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393</v>
      </c>
      <c r="AM43" s="1737"/>
      <c r="AN43" s="1737" t="str">
        <f>IF(T43="","",T43)</f>
        <v>Территория действия тарифа</v>
      </c>
      <c r="AO43" s="1737"/>
      <c r="AP43" s="1737"/>
      <c r="AQ43" s="1744">
        <v>21</v>
      </c>
    </row>
    <row customHeight="1" ht="24">
      <c r="A44" s="1380" t="s">
        <v>201</v>
      </c>
      <c r="B44" s="1380" t="s">
        <v>202</v>
      </c>
      <c r="C44" s="1380" t="s">
        <v>203</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394</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395</v>
      </c>
      <c r="AM44" s="1737"/>
      <c r="AN44" s="1737" t="str">
        <f>IF(T44="","",T44)</f>
        <v>Наименование системы теплоснабжения </v>
      </c>
      <c r="AO44" s="1737"/>
      <c r="AP44" s="1737"/>
      <c r="AQ44" s="1744">
        <v>23</v>
      </c>
    </row>
    <row customHeight="1" ht="22.049999999999997">
      <c r="A45" s="1380" t="s">
        <v>201</v>
      </c>
      <c r="B45" s="1380" t="s">
        <v>202</v>
      </c>
      <c r="C45" s="1380" t="s">
        <v>203</v>
      </c>
      <c r="D45" s="1380" t="s">
        <v>204</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396</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397</v>
      </c>
      <c r="AM45" s="1737"/>
      <c r="AN45" s="1737" t="str">
        <f>IF(T45="","",T45)</f>
        <v>Источник тепловой энергии  </v>
      </c>
      <c r="AO45" s="1737"/>
      <c r="AP45" s="1737"/>
      <c r="AQ45" s="1744">
        <v>21</v>
      </c>
    </row>
    <row s="5677" customFormat="1" customHeight="1" ht="0">
      <c r="A46" s="1488" t="s">
        <v>201</v>
      </c>
      <c r="B46" s="1488" t="s">
        <v>202</v>
      </c>
      <c r="C46" s="1488" t="s">
        <v>203</v>
      </c>
      <c r="D46" s="1488" t="s">
        <v>204</v>
      </c>
      <c r="E46" s="2403"/>
      <c r="F46" s="2403"/>
      <c r="G46" s="2403"/>
      <c r="H46" s="2403"/>
      <c r="I46" s="2240" t="str">
        <f>S45&amp;".1"</f>
        <v>....1</v>
      </c>
      <c r="J46" s="1488"/>
      <c r="K46" s="1488"/>
      <c r="L46" s="1494" t="s">
        <v>398</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677" customFormat="1" customHeight="1" ht="0">
      <c r="A47" s="1488" t="s">
        <v>201</v>
      </c>
      <c r="B47" s="1488" t="s">
        <v>202</v>
      </c>
      <c r="C47" s="1488" t="s">
        <v>203</v>
      </c>
      <c r="D47" s="1488" t="s">
        <v>204</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201</v>
      </c>
      <c r="B48" s="1380" t="s">
        <v>202</v>
      </c>
      <c r="C48" s="1380" t="s">
        <v>203</v>
      </c>
      <c r="D48" s="1380" t="s">
        <v>204</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65</v>
      </c>
      <c r="Z48" s="2068"/>
      <c r="AA48" s="2055" t="s">
        <v>65</v>
      </c>
      <c r="AB48" s="2077"/>
      <c r="AC48" s="2076" t="s">
        <v>22</v>
      </c>
      <c r="AD48" s="864"/>
      <c r="AE48" s="1370"/>
      <c r="AF48" s="2068"/>
      <c r="AG48" s="2055" t="s">
        <v>65</v>
      </c>
      <c r="AH48" s="2068"/>
      <c r="AI48" s="2055" t="s">
        <v>65</v>
      </c>
      <c r="AJ48" s="1461"/>
      <c r="AK48" s="2366" t="s">
        <v>475</v>
      </c>
      <c r="AL48" s="1749">
        <f>STRCHECKDATE(#REF!)</f>
      </c>
      <c r="AM48" s="1737"/>
      <c r="AN48" s="1737" t="str">
        <f>IF(T48="","",T48)</f>
        <v/>
      </c>
      <c r="AO48" s="1737"/>
      <c r="AP48" s="1737"/>
      <c r="AQ48" s="1744">
        <v>21</v>
      </c>
    </row>
    <row customHeight="1" ht="11.549999999999999">
      <c r="A49" s="1380" t="s">
        <v>201</v>
      </c>
      <c r="B49" s="1380" t="s">
        <v>202</v>
      </c>
      <c r="C49" s="1380" t="s">
        <v>203</v>
      </c>
      <c r="D49" s="1380" t="s">
        <v>204</v>
      </c>
      <c r="E49" s="2403"/>
      <c r="F49" s="2403"/>
      <c r="G49" s="2403"/>
      <c r="H49" s="2403"/>
      <c r="I49" s="2214"/>
      <c r="J49" s="2240"/>
      <c r="K49" s="1380"/>
      <c r="L49" s="1423"/>
      <c r="P49" s="2370"/>
      <c r="Q49" s="2370"/>
      <c r="R49" s="469"/>
      <c r="S49" s="1391"/>
      <c r="T49" s="400" t="s">
        <v>463</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677" customFormat="1" customHeight="1" ht="1.05">
      <c r="A50" s="1488" t="s">
        <v>201</v>
      </c>
      <c r="B50" s="1488" t="s">
        <v>202</v>
      </c>
      <c r="C50" s="1488" t="s">
        <v>203</v>
      </c>
      <c r="D50" s="1488" t="s">
        <v>204</v>
      </c>
      <c r="E50" s="2403"/>
      <c r="F50" s="2403"/>
      <c r="G50" s="2403"/>
      <c r="H50" s="2403"/>
      <c r="I50" s="2240"/>
      <c r="J50" s="1488"/>
      <c r="K50" s="1488"/>
      <c r="L50" s="1494"/>
      <c r="M50" s="1359"/>
      <c r="N50" s="1359"/>
      <c r="O50" s="1359"/>
      <c r="P50" s="2370"/>
      <c r="Q50" s="2067"/>
      <c r="R50" s="469"/>
      <c r="S50" s="1499"/>
      <c r="T50" s="1500" t="s">
        <v>407</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193" customFormat="1" customHeight="1" ht="1.05">
      <c r="A51" s="1488" t="s">
        <v>201</v>
      </c>
      <c r="B51" s="1488" t="s">
        <v>202</v>
      </c>
      <c r="C51" s="1488" t="s">
        <v>203</v>
      </c>
      <c r="D51" s="1488" t="s">
        <v>204</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677" customFormat="1" customHeight="1" ht="1.05">
      <c r="A52" s="1488" t="s">
        <v>201</v>
      </c>
      <c r="B52" s="1488" t="s">
        <v>202</v>
      </c>
      <c r="C52" s="1488" t="s">
        <v>203</v>
      </c>
      <c r="D52" s="1487"/>
      <c r="E52" s="2403"/>
      <c r="F52" s="2403"/>
      <c r="G52" s="2402"/>
      <c r="H52" s="1487"/>
      <c r="I52" s="1487"/>
      <c r="J52" s="1487"/>
      <c r="K52" s="1487"/>
      <c r="L52" s="1490"/>
      <c r="M52" s="1491"/>
      <c r="N52" s="1491"/>
      <c r="O52" s="464"/>
      <c r="P52" s="1429"/>
      <c r="Q52" s="1430"/>
      <c r="R52" s="1429"/>
      <c r="S52" s="1435"/>
      <c r="T52" s="1438" t="s">
        <v>409</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677" customFormat="1" customHeight="1" ht="1.05">
      <c r="A53" s="1488" t="s">
        <v>201</v>
      </c>
      <c r="B53" s="1488" t="s">
        <v>202</v>
      </c>
      <c r="C53" s="1487"/>
      <c r="D53" s="1487"/>
      <c r="E53" s="2403"/>
      <c r="F53" s="2402"/>
      <c r="G53" s="1487"/>
      <c r="H53" s="1487"/>
      <c r="I53" s="1487"/>
      <c r="J53" s="1487"/>
      <c r="K53" s="1487"/>
      <c r="L53" s="1490"/>
      <c r="M53" s="1492"/>
      <c r="N53" s="1492"/>
      <c r="O53" s="464"/>
      <c r="P53" s="1429"/>
      <c r="Q53" s="1430"/>
      <c r="R53" s="1429"/>
      <c r="S53" s="1435"/>
      <c r="T53" s="1438" t="s">
        <v>410</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677" customFormat="1" customHeight="1" ht="1.05">
      <c r="A54" s="1488" t="s">
        <v>201</v>
      </c>
      <c r="B54" s="1488"/>
      <c r="C54" s="1488"/>
      <c r="D54" s="1488"/>
      <c r="E54" s="2403"/>
      <c r="F54" s="1488"/>
      <c r="G54" s="1488"/>
      <c r="H54" s="1488"/>
      <c r="I54" s="1488"/>
      <c r="J54" s="1488"/>
      <c r="K54" s="1488"/>
      <c r="L54" s="1494"/>
      <c r="M54" s="1492"/>
      <c r="N54" s="1492"/>
      <c r="O54" s="464"/>
      <c r="P54" s="493"/>
      <c r="Q54" s="1457"/>
      <c r="R54" s="493"/>
      <c r="S54" s="1435"/>
      <c r="T54" s="1438" t="s">
        <v>411</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677" customFormat="1" customHeight="1" ht="1.05">
      <c r="A55" s="1488" t="s">
        <v>201</v>
      </c>
      <c r="B55" s="1488"/>
      <c r="C55" s="1488"/>
      <c r="D55" s="1488"/>
      <c r="E55" s="2402"/>
      <c r="F55" s="1488"/>
      <c r="G55" s="1488"/>
      <c r="H55" s="1488"/>
      <c r="I55" s="1488"/>
      <c r="J55" s="1488"/>
      <c r="K55" s="1488"/>
      <c r="L55" s="1494"/>
      <c r="M55" s="1492"/>
      <c r="N55" s="1492"/>
      <c r="O55" s="464"/>
      <c r="P55" s="493"/>
      <c r="Q55" s="1457"/>
      <c r="R55" s="493"/>
      <c r="S55" s="1435"/>
      <c r="T55" s="1438" t="s">
        <v>411</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677"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443</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85042-6DD4-8132-8074-FF2328C703B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676" width="11.57421875" hidden="1" customWidth="1"/>
    <col min="2" max="2" style="5676" width="11.00390625" hidden="1" customWidth="1"/>
    <col min="3" max="3" style="5676" width="10.57421875" hidden="1"/>
    <col min="4" max="4" style="5676" width="12.8515625" hidden="1" customWidth="1"/>
    <col min="5" max="5" style="5676" width="10.00390625" hidden="1" customWidth="1"/>
    <col min="6" max="6" style="5676" width="8.7109375" hidden="1" customWidth="1"/>
    <col min="7" max="7" style="5676" width="7.57421875" hidden="1" customWidth="1"/>
    <col min="8" max="8" style="5676" width="11.421875" hidden="1" customWidth="1"/>
    <col min="9" max="9" style="5676" width="12.00390625" hidden="1" customWidth="1"/>
    <col min="10" max="10" style="5676" width="9.8515625" hidden="1" customWidth="1"/>
    <col min="11" max="11" style="5676" width="11.421875" hidden="1" customWidth="1"/>
    <col min="12" max="12" style="6437" width="19.140625" hidden="1" customWidth="1"/>
    <col min="13" max="14" style="6438" width="12.28125" hidden="1" customWidth="1"/>
    <col min="15" max="15" style="6438" width="23.421875" hidden="1" customWidth="1"/>
    <col min="16" max="16" style="6438" width="3.7109375" hidden="1" customWidth="1"/>
    <col min="17" max="17" style="6624" width="3.7109375" hidden="1" customWidth="1"/>
    <col min="18" max="18" style="6440" width="3.00390625" customWidth="1"/>
    <col min="19" max="19" style="6441" width="12.00390625" customWidth="1"/>
    <col min="20" max="20" style="5599" width="31.00390625" customWidth="1"/>
    <col min="21" max="21" style="5599" width="0.140625" customWidth="1"/>
    <col min="22" max="25" style="5599" width="21.7109375" hidden="1" customWidth="1"/>
    <col min="26" max="26" style="5599" width="11.7109375" hidden="1" customWidth="1"/>
    <col min="27" max="27" style="5599" width="3.7109375" hidden="1" customWidth="1"/>
    <col min="28" max="28" style="5599" width="11.7109375" hidden="1" customWidth="1"/>
    <col min="29" max="29" style="5599" width="8.57421875" hidden="1" customWidth="1"/>
    <col min="30" max="30" style="5599" width="3.7109375" customWidth="1"/>
    <col min="31" max="32" style="5599" width="3.00390625" customWidth="1"/>
    <col min="33" max="33" style="5599" width="24.00390625" customWidth="1"/>
    <col min="34" max="34" style="5599" width="3.7109375" customWidth="1"/>
    <col min="35" max="36" style="5599" width="3.00390625" customWidth="1"/>
    <col min="37" max="37" style="5599" width="24.00390625" customWidth="1"/>
    <col min="38" max="38" style="5599" width="3.7109375" customWidth="1"/>
    <col min="39" max="40" style="5599" width="3.00390625" customWidth="1"/>
    <col min="41" max="41" style="5599" width="18.00390625" customWidth="1"/>
    <col min="42" max="42" style="5599" width="3.7109375" customWidth="1"/>
    <col min="43" max="44" style="5599" width="3.00390625" customWidth="1"/>
    <col min="45" max="45" style="5599" width="18.00390625" customWidth="1"/>
    <col min="46" max="49" style="5599" width="21.00390625" customWidth="1"/>
    <col min="50" max="50" style="5599" width="11.00390625" customWidth="1"/>
    <col min="51" max="51" style="5599" width="3.7109375" customWidth="1"/>
    <col min="52" max="52" style="5599" width="11.00390625" customWidth="1"/>
    <col min="53" max="53" style="5599" width="8.57421875" hidden="1" customWidth="1"/>
    <col min="54" max="54" style="5599" width="4.00390625" customWidth="1"/>
    <col min="55" max="55" style="5599" width="115.00390625" customWidth="1"/>
    <col min="56" max="60" style="5677" width="10.00390625" customWidth="1"/>
    <col min="61" max="61" style="5599"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120</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393</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476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477</v>
      </c>
      <c r="BE4" s="613"/>
      <c r="BF4" s="613" t="str">
        <f>IF(T4="","",T4)</f>
        <v>Наименование централизованной системы холодного водоснабжения</v>
      </c>
      <c r="BG4" s="613"/>
      <c r="BH4" s="613"/>
      <c r="BI4" s="1268">
        <v>0</v>
      </c>
    </row>
    <row s="567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397</v>
      </c>
      <c r="BE5" s="613"/>
      <c r="BF5" s="613" t="str">
        <f>IF(T5="","",T5)</f>
        <v/>
      </c>
      <c r="BG5" s="613"/>
      <c r="BH5" s="613"/>
      <c r="BI5" s="624">
        <v>0</v>
      </c>
    </row>
    <row s="5677" customFormat="1" customHeight="1" ht="14.25" hidden="1">
      <c r="A6" s="1456"/>
      <c r="B6" s="1456"/>
      <c r="C6" s="1456"/>
      <c r="D6" s="1456"/>
      <c r="E6" s="2372"/>
      <c r="F6" s="2372"/>
      <c r="G6" s="2372"/>
      <c r="H6" s="2372"/>
      <c r="I6" s="2369" t="str">
        <f>S5&amp;".1"</f>
        <v>.1</v>
      </c>
      <c r="J6" s="1456"/>
      <c r="K6" s="1456"/>
      <c r="L6" s="1459" t="s">
        <v>398</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67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65</v>
      </c>
      <c r="AB8" s="1847"/>
      <c r="AC8" s="1572" t="s">
        <v>65</v>
      </c>
      <c r="AD8" s="2298" t="s">
        <v>65</v>
      </c>
      <c r="AE8" s="2439"/>
      <c r="AF8" s="2318">
        <v>1</v>
      </c>
      <c r="AG8" s="2476"/>
      <c r="AH8" s="2220" t="s">
        <v>65</v>
      </c>
      <c r="AI8" s="2439"/>
      <c r="AJ8" s="2318">
        <v>1</v>
      </c>
      <c r="AK8" s="2440" t="s">
        <v>22</v>
      </c>
      <c r="AL8" s="2220" t="s">
        <v>65</v>
      </c>
      <c r="AM8" s="2305"/>
      <c r="AN8" s="2318">
        <v>1</v>
      </c>
      <c r="AO8" s="2470"/>
      <c r="AP8" s="2471" t="s">
        <v>65</v>
      </c>
      <c r="AQ8" s="424"/>
      <c r="AR8" s="1576">
        <v>1</v>
      </c>
      <c r="AS8" s="1579" t="s">
        <v>22</v>
      </c>
      <c r="AT8" s="864"/>
      <c r="AU8" s="1370"/>
      <c r="AV8" s="864"/>
      <c r="AW8" s="1370"/>
      <c r="AX8" s="1847"/>
      <c r="AY8" s="1572" t="s">
        <v>65</v>
      </c>
      <c r="AZ8" s="1847"/>
      <c r="BA8" s="1572" t="s">
        <v>65</v>
      </c>
      <c r="BB8" s="1461"/>
      <c r="BC8" s="2366" t="s">
        <v>496</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497</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498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499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500</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463</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677"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67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677"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677"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410</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67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411</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65</v>
      </c>
      <c r="AZ20" s="1849"/>
      <c r="BA20" s="1573" t="s">
        <v>65</v>
      </c>
      <c r="BI20" s="1268">
        <v>0</v>
      </c>
    </row>
    <row customHeight="1" ht="14.25" hidden="1">
      <c r="BD21" s="609"/>
      <c r="BE21" s="609"/>
      <c r="BF21" s="609"/>
      <c r="BG21" s="609"/>
      <c r="BH21" s="609"/>
      <c r="BI21" s="1268">
        <v>0</v>
      </c>
    </row>
    <row customHeight="1" ht="14.25" hidden="1">
      <c r="O22" s="1480" t="s">
        <v>412</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95" customFormat="1" customHeight="1" ht="14.25" hidden="1">
      <c r="M24" s="1621"/>
      <c r="N24" s="1621"/>
      <c r="O24" s="1622" t="s">
        <v>413</v>
      </c>
      <c r="P24" s="1621"/>
      <c r="Q24" s="1623"/>
      <c r="R24" s="1623"/>
      <c r="AA24" s="1620" t="s">
        <v>415</v>
      </c>
      <c r="AC24" s="1620" t="s">
        <v>416</v>
      </c>
      <c r="AD24" s="1620" t="s">
        <v>464</v>
      </c>
      <c r="AH24" s="1620" t="s">
        <v>464</v>
      </c>
      <c r="AK24" s="1620" t="s">
        <v>501</v>
      </c>
      <c r="AL24" s="1620" t="s">
        <v>464</v>
      </c>
      <c r="AP24" s="1620" t="s">
        <v>464</v>
      </c>
      <c r="AY24" s="1620" t="s">
        <v>415</v>
      </c>
      <c r="BA24" s="1620" t="s">
        <v>416</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"Ростовские тепловые сети"</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0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0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418</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0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419</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0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03"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418</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03"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419</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0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422</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422</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296</v>
      </c>
      <c r="BI40" s="1268">
        <v>14</v>
      </c>
    </row>
    <row customHeight="1" ht="14.699999999999998">
      <c r="Q41" s="404"/>
      <c r="R41" s="489"/>
      <c r="S41" s="2386" t="s">
        <v>88</v>
      </c>
      <c r="T41" s="2322" t="s">
        <v>502</v>
      </c>
      <c r="U41" s="414"/>
      <c r="V41" s="2387" t="s">
        <v>424</v>
      </c>
      <c r="W41" s="2388"/>
      <c r="X41" s="2388"/>
      <c r="Y41" s="2388"/>
      <c r="Z41" s="2388"/>
      <c r="AA41" s="2388"/>
      <c r="AB41" s="2389"/>
      <c r="AC41" s="2390" t="s">
        <v>425</v>
      </c>
      <c r="AD41" s="2441" t="s">
        <v>503</v>
      </c>
      <c r="AE41" s="2404"/>
      <c r="AF41" s="2404"/>
      <c r="AG41" s="2442"/>
      <c r="AH41" s="2441" t="s">
        <v>504</v>
      </c>
      <c r="AI41" s="2404"/>
      <c r="AJ41" s="2404"/>
      <c r="AK41" s="2442"/>
      <c r="AL41" s="2441" t="s">
        <v>505</v>
      </c>
      <c r="AM41" s="2404"/>
      <c r="AN41" s="2404"/>
      <c r="AO41" s="2442"/>
      <c r="AP41" s="2441" t="s">
        <v>506</v>
      </c>
      <c r="AQ41" s="2404"/>
      <c r="AR41" s="2404"/>
      <c r="AS41" s="2442"/>
      <c r="AT41" s="2387" t="s">
        <v>424</v>
      </c>
      <c r="AU41" s="2388"/>
      <c r="AV41" s="2388"/>
      <c r="AW41" s="2388"/>
      <c r="AX41" s="2388"/>
      <c r="AY41" s="2388"/>
      <c r="AZ41" s="2389"/>
      <c r="BA41" s="2390" t="s">
        <v>425</v>
      </c>
      <c r="BB41" s="2393" t="s">
        <v>427</v>
      </c>
      <c r="BC41" s="2240"/>
      <c r="BI41" s="1268">
        <v>14</v>
      </c>
    </row>
    <row customHeight="1" ht="35.699999999999996">
      <c r="Q42" s="404"/>
      <c r="R42" s="489"/>
      <c r="S42" s="2386"/>
      <c r="T42" s="2322"/>
      <c r="U42" s="1144"/>
      <c r="V42" s="2305" t="s">
        <v>507</v>
      </c>
      <c r="W42" s="2306"/>
      <c r="X42" s="2305" t="s">
        <v>508</v>
      </c>
      <c r="Y42" s="2306"/>
      <c r="Z42" s="2407" t="s">
        <v>509</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507</v>
      </c>
      <c r="AU42" s="2306"/>
      <c r="AV42" s="2305" t="s">
        <v>508</v>
      </c>
      <c r="AW42" s="2306"/>
      <c r="AX42" s="2407" t="s">
        <v>509</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132</v>
      </c>
      <c r="C44" s="1483" t="s">
        <v>133</v>
      </c>
      <c r="D44" s="1483" t="s">
        <v>134</v>
      </c>
      <c r="E44" s="1477" t="s">
        <v>432</v>
      </c>
      <c r="F44" s="1477" t="s">
        <v>433</v>
      </c>
      <c r="G44" s="1477" t="s">
        <v>434</v>
      </c>
      <c r="H44" s="1477" t="s">
        <v>435</v>
      </c>
      <c r="I44" s="1477" t="s">
        <v>436</v>
      </c>
      <c r="J44" s="1477" t="s">
        <v>437</v>
      </c>
      <c r="K44" s="1477" t="s">
        <v>438</v>
      </c>
      <c r="L44" s="1477" t="s">
        <v>413</v>
      </c>
      <c r="Q44" s="404"/>
      <c r="R44" s="489"/>
      <c r="S44" s="2386"/>
      <c r="T44" s="2322"/>
      <c r="U44" s="415"/>
      <c r="V44" s="1561" t="s">
        <v>473</v>
      </c>
      <c r="W44" s="1561" t="s">
        <v>474</v>
      </c>
      <c r="X44" s="1561" t="s">
        <v>473</v>
      </c>
      <c r="Y44" s="1561" t="s">
        <v>474</v>
      </c>
      <c r="Z44" s="1568" t="s">
        <v>441</v>
      </c>
      <c r="AA44" s="2383" t="s">
        <v>442</v>
      </c>
      <c r="AB44" s="2384"/>
      <c r="AC44" s="2392"/>
      <c r="AD44" s="2446"/>
      <c r="AE44" s="2447"/>
      <c r="AF44" s="2447"/>
      <c r="AG44" s="2448"/>
      <c r="AH44" s="2446"/>
      <c r="AI44" s="2447"/>
      <c r="AJ44" s="2447"/>
      <c r="AK44" s="2448"/>
      <c r="AL44" s="2446"/>
      <c r="AM44" s="2447"/>
      <c r="AN44" s="2447"/>
      <c r="AO44" s="2448"/>
      <c r="AP44" s="2446"/>
      <c r="AQ44" s="2447"/>
      <c r="AR44" s="2447"/>
      <c r="AS44" s="2448"/>
      <c r="AT44" s="1561" t="s">
        <v>473</v>
      </c>
      <c r="AU44" s="1561" t="s">
        <v>474</v>
      </c>
      <c r="AV44" s="1561" t="s">
        <v>473</v>
      </c>
      <c r="AW44" s="1561" t="s">
        <v>474</v>
      </c>
      <c r="AX44" s="1568" t="s">
        <v>441</v>
      </c>
      <c r="AY44" s="2383" t="s">
        <v>442</v>
      </c>
      <c r="AZ44" s="2384"/>
      <c r="BA44" s="2392"/>
      <c r="BB44" s="2395"/>
      <c r="BC44" s="2240"/>
      <c r="BI44" s="1268">
        <v>14</v>
      </c>
    </row>
    <row s="6193"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106</v>
      </c>
      <c r="T45" s="1368" t="s">
        <v>107</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241</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120</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241</v>
      </c>
      <c r="B47" s="1476" t="s">
        <v>242</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393</v>
      </c>
      <c r="BE47" s="613"/>
      <c r="BF47" s="613" t="str">
        <f>IF(T47="","",T47)</f>
        <v>Территория действия тарифа</v>
      </c>
      <c r="BG47" s="613"/>
      <c r="BH47" s="613"/>
      <c r="BI47" s="1268">
        <v>21</v>
      </c>
    </row>
    <row customHeight="1" ht="43.050000000000004">
      <c r="A48" s="1476" t="s">
        <v>241</v>
      </c>
      <c r="B48" s="1476" t="s">
        <v>242</v>
      </c>
      <c r="C48" s="1476" t="s">
        <v>243</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476</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477</v>
      </c>
      <c r="BE48" s="613"/>
      <c r="BF48" s="613" t="str">
        <f>IF(T48="","",T48)</f>
        <v>Наименование централизованной системы холодного водоснабжения</v>
      </c>
      <c r="BG48" s="613"/>
      <c r="BH48" s="613"/>
      <c r="BI48" s="1268">
        <v>41</v>
      </c>
    </row>
    <row s="5677" customFormat="1" customHeight="1" ht="0">
      <c r="A49" s="1456" t="s">
        <v>241</v>
      </c>
      <c r="B49" s="1456" t="s">
        <v>242</v>
      </c>
      <c r="C49" s="1456" t="s">
        <v>243</v>
      </c>
      <c r="D49" s="1456" t="s">
        <v>510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397</v>
      </c>
      <c r="BE49" s="613"/>
      <c r="BF49" s="613" t="str">
        <f>IF(T49="","",T49)</f>
        <v/>
      </c>
      <c r="BG49" s="613"/>
      <c r="BH49" s="613"/>
      <c r="BI49" s="624">
        <v>0</v>
      </c>
    </row>
    <row s="5677" customFormat="1" customHeight="1" ht="0">
      <c r="A50" s="1456" t="s">
        <v>241</v>
      </c>
      <c r="B50" s="1456" t="s">
        <v>242</v>
      </c>
      <c r="C50" s="1456" t="s">
        <v>243</v>
      </c>
      <c r="D50" s="1456" t="s">
        <v>510</v>
      </c>
      <c r="E50" s="2372"/>
      <c r="F50" s="2372"/>
      <c r="G50" s="2372"/>
      <c r="H50" s="2372"/>
      <c r="I50" s="2369" t="str">
        <f>S49&amp;".1"</f>
        <v>.1</v>
      </c>
      <c r="J50" s="1456"/>
      <c r="K50" s="1456"/>
      <c r="L50" s="1459" t="s">
        <v>398</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677" customFormat="1" customHeight="1" ht="0">
      <c r="A51" s="1456" t="s">
        <v>241</v>
      </c>
      <c r="B51" s="1456" t="s">
        <v>242</v>
      </c>
      <c r="C51" s="1456" t="s">
        <v>243</v>
      </c>
      <c r="D51" s="1456" t="s">
        <v>510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241</v>
      </c>
      <c r="B52" s="1476" t="s">
        <v>242</v>
      </c>
      <c r="C52" s="1476" t="s">
        <v>243</v>
      </c>
      <c r="D52" s="1476" t="s">
        <v>510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65</v>
      </c>
      <c r="AB52" s="1847"/>
      <c r="AC52" s="157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76">
        <v>1</v>
      </c>
      <c r="AS52" s="1579" t="s">
        <v>22</v>
      </c>
      <c r="AT52" s="864"/>
      <c r="AU52" s="1370"/>
      <c r="AV52" s="864"/>
      <c r="AW52" s="1370"/>
      <c r="AX52" s="1847"/>
      <c r="AY52" s="1572" t="s">
        <v>65</v>
      </c>
      <c r="AZ52" s="1847"/>
      <c r="BA52" s="1572" t="s">
        <v>65</v>
      </c>
      <c r="BB52" s="1461"/>
      <c r="BC52" s="2366" t="s">
        <v>496</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497</v>
      </c>
      <c r="AT53" s="1506"/>
      <c r="AU53" s="1609"/>
      <c r="AV53" s="1506"/>
      <c r="AW53" s="1609"/>
      <c r="AX53" s="1506"/>
      <c r="AY53" s="1506"/>
      <c r="AZ53" s="1506"/>
      <c r="BA53" s="1506"/>
      <c r="BB53" s="1510"/>
      <c r="BC53" s="2367"/>
      <c r="BE53" s="613"/>
      <c r="BF53" s="613"/>
      <c r="BG53" s="613"/>
      <c r="BH53" s="613"/>
      <c r="BI53" s="1268">
        <v>11</v>
      </c>
    </row>
    <row customHeight="1" ht="11.549999999999999">
      <c r="A54" s="1476" t="s">
        <v>241</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498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241</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499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241</v>
      </c>
      <c r="B56" s="1476" t="s">
        <v>242</v>
      </c>
      <c r="C56" s="1476" t="s">
        <v>243</v>
      </c>
      <c r="D56" s="1476" t="s">
        <v>510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500</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241</v>
      </c>
      <c r="B57" s="1476" t="s">
        <v>242</v>
      </c>
      <c r="C57" s="1476" t="s">
        <v>243</v>
      </c>
      <c r="D57" s="1476" t="s">
        <v>510</v>
      </c>
      <c r="E57" s="2372"/>
      <c r="F57" s="2372"/>
      <c r="G57" s="2372"/>
      <c r="H57" s="2372"/>
      <c r="I57" s="2399"/>
      <c r="J57" s="2369"/>
      <c r="K57" s="1476"/>
      <c r="L57" s="1477"/>
      <c r="P57" s="2370"/>
      <c r="Q57" s="2370"/>
      <c r="R57" s="469"/>
      <c r="S57" s="1391"/>
      <c r="T57" s="400" t="s">
        <v>463</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677" customFormat="1" customHeight="1" ht="0">
      <c r="A58" s="1456" t="s">
        <v>241</v>
      </c>
      <c r="B58" s="1456" t="s">
        <v>242</v>
      </c>
      <c r="C58" s="1456" t="s">
        <v>243</v>
      </c>
      <c r="D58" s="1456" t="s">
        <v>510</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677" customFormat="1" customHeight="1" ht="0">
      <c r="A59" s="1456" t="s">
        <v>241</v>
      </c>
      <c r="B59" s="1456" t="s">
        <v>242</v>
      </c>
      <c r="C59" s="1456" t="s">
        <v>243</v>
      </c>
      <c r="D59" s="1456" t="s">
        <v>510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677" customFormat="1" customHeight="1" ht="0">
      <c r="A60" s="1456" t="s">
        <v>241</v>
      </c>
      <c r="B60" s="1456" t="s">
        <v>242</v>
      </c>
      <c r="C60" s="1456" t="s">
        <v>243</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677" customFormat="1" customHeight="1" ht="0">
      <c r="A61" s="1456" t="s">
        <v>241</v>
      </c>
      <c r="B61" s="1456" t="s">
        <v>242</v>
      </c>
      <c r="C61" s="1427"/>
      <c r="D61" s="1427"/>
      <c r="E61" s="2372"/>
      <c r="F61" s="2371"/>
      <c r="G61" s="1427"/>
      <c r="H61" s="1427"/>
      <c r="I61" s="1427"/>
      <c r="J61" s="1427"/>
      <c r="K61" s="1427"/>
      <c r="L61" s="1577"/>
      <c r="M61" s="1434"/>
      <c r="N61" s="1434"/>
      <c r="P61" s="1429"/>
      <c r="Q61" s="1430"/>
      <c r="R61" s="1429"/>
      <c r="S61" s="1435"/>
      <c r="T61" s="1438" t="s">
        <v>410</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677" customFormat="1" customHeight="1" ht="0">
      <c r="A62" s="1456" t="s">
        <v>241</v>
      </c>
      <c r="B62" s="1456"/>
      <c r="C62" s="1456"/>
      <c r="D62" s="1456"/>
      <c r="E62" s="2371"/>
      <c r="F62" s="1456"/>
      <c r="G62" s="1456"/>
      <c r="H62" s="1456"/>
      <c r="I62" s="1456"/>
      <c r="J62" s="1456"/>
      <c r="K62" s="1456"/>
      <c r="L62" s="1459"/>
      <c r="M62" s="1434"/>
      <c r="N62" s="1434"/>
      <c r="O62" s="631"/>
      <c r="P62" s="493"/>
      <c r="Q62" s="1457"/>
      <c r="R62" s="493"/>
      <c r="S62" s="1435"/>
      <c r="T62" s="1438" t="s">
        <v>411</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677"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443</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CC141-94BF-9C31-DC0F-FB9009F3992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76" width="10.57421875" hidden="1"/>
    <col min="2" max="2" style="5676" width="11.00390625" hidden="1" customWidth="1"/>
    <col min="3" max="3" style="5676" width="10.57421875" hidden="1"/>
    <col min="4" max="4" style="5676" width="11.8515625" hidden="1" customWidth="1"/>
    <col min="5" max="5" style="5676" width="10.00390625" hidden="1" customWidth="1"/>
    <col min="6" max="6" style="5676" width="8.7109375" hidden="1" customWidth="1"/>
    <col min="7" max="7" style="5676" width="7.57421875" hidden="1" customWidth="1"/>
    <col min="8" max="8" style="5676" width="11.421875" hidden="1" customWidth="1"/>
    <col min="9" max="9" style="5676" width="14.140625" hidden="1" customWidth="1"/>
    <col min="10" max="10" style="5676" width="9.8515625" hidden="1" customWidth="1"/>
    <col min="11" max="11" style="5676" width="14.7109375" hidden="1" customWidth="1"/>
    <col min="12" max="12" style="6437" width="19.140625" hidden="1" customWidth="1"/>
    <col min="13" max="14" style="6438" width="12.28125" hidden="1" customWidth="1"/>
    <col min="15" max="15" style="6438" width="23.421875" hidden="1" customWidth="1"/>
    <col min="16" max="16" style="6439" width="3.00390625" customWidth="1"/>
    <col min="17" max="18" style="6440" width="3.00390625" customWidth="1"/>
    <col min="19" max="19" style="6441" width="12.00390625" customWidth="1"/>
    <col min="20" max="20" style="5599" width="35.00390625" customWidth="1"/>
    <col min="21" max="21" style="5599" width="0.140625" customWidth="1"/>
    <col min="22" max="24" style="5599" width="24.7109375" hidden="1" customWidth="1"/>
    <col min="25" max="25" style="5599" width="11.7109375" hidden="1" customWidth="1"/>
    <col min="26" max="26" style="5599" width="3.7109375" hidden="1" customWidth="1"/>
    <col min="27" max="27" style="5599" width="11.7109375" hidden="1" customWidth="1"/>
    <col min="28" max="28" style="5599" width="8.57421875" hidden="1" customWidth="1"/>
    <col min="29" max="29" style="5599" width="24.7109375" customWidth="1"/>
    <col min="30" max="31" style="5599" width="24.00390625" customWidth="1"/>
    <col min="32" max="32" style="5599" width="11.00390625" customWidth="1"/>
    <col min="33" max="33" style="5599" width="3.7109375" customWidth="1"/>
    <col min="34" max="34" style="5599" width="11.00390625" customWidth="1"/>
    <col min="35" max="35" style="5599" width="8.57421875" hidden="1" customWidth="1"/>
    <col min="36" max="36" style="5599" width="4.00390625" customWidth="1"/>
    <col min="37" max="37" style="5599" width="115.00390625" customWidth="1"/>
    <col min="38" max="42" style="5677" width="10.00390625" customWidth="1"/>
    <col min="43" max="43" style="559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120</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512</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478</v>
      </c>
      <c r="U5" s="413"/>
      <c r="V5" s="2463"/>
      <c r="W5" s="2464"/>
      <c r="X5" s="2464"/>
      <c r="Y5" s="2464"/>
      <c r="Z5" s="2464"/>
      <c r="AA5" s="2464"/>
      <c r="AB5" s="2465"/>
      <c r="AC5" s="2466"/>
      <c r="AD5" s="2467"/>
      <c r="AE5" s="2467"/>
      <c r="AF5" s="2467"/>
      <c r="AG5" s="2467"/>
      <c r="AH5" s="2467"/>
      <c r="AI5" s="2467"/>
      <c r="AJ5" s="2468"/>
      <c r="AK5" s="1371" t="s">
        <v>479</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401</v>
      </c>
      <c r="P6" s="2370"/>
      <c r="Q6" s="2370">
        <v>1</v>
      </c>
      <c r="R6" s="470"/>
      <c r="S6" s="1606">
        <f>$J6</f>
      </c>
      <c r="T6" s="399" t="s">
        <v>402</v>
      </c>
      <c r="U6" s="413"/>
      <c r="V6" s="2358"/>
      <c r="W6" s="2359"/>
      <c r="X6" s="2359"/>
      <c r="Y6" s="2359"/>
      <c r="Z6" s="2359"/>
      <c r="AA6" s="2359"/>
      <c r="AB6" s="2360"/>
      <c r="AC6" s="2358"/>
      <c r="AD6" s="2359"/>
      <c r="AE6" s="2359"/>
      <c r="AF6" s="2359"/>
      <c r="AG6" s="2359"/>
      <c r="AH6" s="2359"/>
      <c r="AI6" s="2359"/>
      <c r="AJ6" s="2360"/>
      <c r="AK6" s="1420" t="s">
        <v>480</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481</v>
      </c>
      <c r="U9" s="480"/>
      <c r="V9" s="480"/>
      <c r="W9" s="480"/>
      <c r="X9" s="480"/>
      <c r="Y9" s="480"/>
      <c r="Z9" s="480"/>
      <c r="AA9" s="480"/>
      <c r="AB9" s="480"/>
      <c r="AC9" s="480"/>
      <c r="AD9" s="480"/>
      <c r="AE9" s="480"/>
      <c r="AF9" s="480"/>
      <c r="AG9" s="480"/>
      <c r="AH9" s="480"/>
      <c r="AI9" s="480"/>
      <c r="AJ9" s="480"/>
      <c r="AK9" s="1371" t="s">
        <v>482</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407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483</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7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410</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7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76" customFormat="1" customHeight="1" ht="22.5" hidden="1">
      <c r="L18" s="1591"/>
      <c r="M18" s="1475"/>
      <c r="N18" s="1475"/>
      <c r="O18" s="1480" t="s">
        <v>412</v>
      </c>
      <c r="P18" s="1475"/>
      <c r="Q18" s="1484"/>
      <c r="R18" s="1484"/>
      <c r="S18" s="842"/>
      <c r="Y18" s="1480"/>
      <c r="AA18" s="1480"/>
      <c r="AB18" s="1479"/>
      <c r="AF18" s="1480"/>
      <c r="AH18" s="1480"/>
      <c r="AI18" s="1479"/>
      <c r="AL18" s="624"/>
      <c r="AM18" s="624"/>
      <c r="AN18" s="624"/>
      <c r="AO18" s="624"/>
      <c r="AP18" s="624"/>
      <c r="AQ18" s="1273">
        <v>0</v>
      </c>
    </row>
    <row s="5676" customFormat="1" customHeight="1" ht="14.25" hidden="1">
      <c r="L19" s="1591"/>
      <c r="M19" s="1475"/>
      <c r="N19" s="1475"/>
      <c r="O19" s="1475"/>
      <c r="P19" s="1475"/>
      <c r="Q19" s="1484"/>
      <c r="R19" s="1484"/>
      <c r="S19" s="842"/>
      <c r="AB19" s="1479"/>
      <c r="AI19" s="1479"/>
      <c r="AL19" s="624"/>
      <c r="AM19" s="624"/>
      <c r="AN19" s="624"/>
      <c r="AO19" s="624"/>
      <c r="AP19" s="624"/>
      <c r="AQ19" s="1273">
        <v>0</v>
      </c>
    </row>
    <row s="5676" customFormat="1" customHeight="1" ht="12" hidden="1">
      <c r="L20" s="1591"/>
      <c r="M20" s="1475"/>
      <c r="N20" s="1475"/>
      <c r="O20" s="1477" t="s">
        <v>413</v>
      </c>
      <c r="P20" s="1475"/>
      <c r="Q20" s="1555"/>
      <c r="R20" s="1555"/>
      <c r="S20" s="842"/>
      <c r="T20" s="1273" t="s">
        <v>414</v>
      </c>
      <c r="Z20" s="299" t="s">
        <v>415</v>
      </c>
      <c r="AB20" s="299" t="s">
        <v>416</v>
      </c>
      <c r="AC20" s="1273" t="s">
        <v>414</v>
      </c>
      <c r="AG20" s="299" t="s">
        <v>417</v>
      </c>
      <c r="AI20" s="299" t="s">
        <v>416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"Ростовские тепловые сети"</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03"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03" customFormat="1" customHeight="1" ht="18.75" hidden="1">
      <c r="A28" s="1481"/>
      <c r="B28" s="1481"/>
      <c r="C28" s="1481"/>
      <c r="D28" s="1481"/>
      <c r="E28" s="1481"/>
      <c r="F28" s="1481"/>
      <c r="G28" s="1481"/>
      <c r="H28" s="1481"/>
      <c r="I28" s="1481"/>
      <c r="J28" s="1481"/>
      <c r="K28" s="1481"/>
      <c r="L28" s="1482"/>
      <c r="M28" s="1481"/>
      <c r="N28" s="1481"/>
      <c r="O28" s="1481"/>
      <c r="S28" s="2363" t="s">
        <v>418</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803" customFormat="1" customHeight="1" ht="18.75" hidden="1">
      <c r="A29" s="1481"/>
      <c r="B29" s="1481"/>
      <c r="C29" s="1481"/>
      <c r="D29" s="1481"/>
      <c r="E29" s="1481"/>
      <c r="F29" s="1481"/>
      <c r="G29" s="1481"/>
      <c r="H29" s="1481"/>
      <c r="I29" s="1481"/>
      <c r="J29" s="1481"/>
      <c r="K29" s="1481"/>
      <c r="L29" s="1482"/>
      <c r="M29" s="1481"/>
      <c r="N29" s="1481"/>
      <c r="O29" s="1481"/>
      <c r="S29" s="2363" t="s">
        <v>419</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803"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03" customFormat="1" customHeight="1" ht="18.75" hidden="1">
      <c r="A32" s="1481"/>
      <c r="B32" s="1481"/>
      <c r="C32" s="1481"/>
      <c r="D32" s="1481"/>
      <c r="E32" s="1481"/>
      <c r="F32" s="1481"/>
      <c r="G32" s="1481"/>
      <c r="H32" s="1481"/>
      <c r="I32" s="1481"/>
      <c r="J32" s="1481"/>
      <c r="K32" s="1481"/>
      <c r="L32" s="1482"/>
      <c r="M32" s="1481"/>
      <c r="N32" s="1481"/>
      <c r="O32" s="1481"/>
      <c r="S32" s="2363" t="s">
        <v>420</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803" customFormat="1" customHeight="1" ht="18.75" hidden="1">
      <c r="A33" s="1481"/>
      <c r="B33" s="1481"/>
      <c r="C33" s="1481"/>
      <c r="D33" s="1481"/>
      <c r="E33" s="1481"/>
      <c r="F33" s="1481"/>
      <c r="G33" s="1481"/>
      <c r="H33" s="1481"/>
      <c r="I33" s="1481"/>
      <c r="J33" s="1481"/>
      <c r="K33" s="1481"/>
      <c r="L33" s="1482"/>
      <c r="M33" s="1481"/>
      <c r="N33" s="1481"/>
      <c r="O33" s="1481"/>
      <c r="S33" s="2363" t="s">
        <v>421</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80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422</v>
      </c>
      <c r="AC34" s="439"/>
      <c r="AD34" s="439"/>
      <c r="AE34" s="439"/>
      <c r="AF34" s="439"/>
      <c r="AG34" s="439"/>
      <c r="AH34" s="439"/>
      <c r="AI34" s="391" t="s">
        <v>422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295</v>
      </c>
      <c r="T36" s="2240"/>
      <c r="U36" s="2240"/>
      <c r="V36" s="2240"/>
      <c r="W36" s="2240"/>
      <c r="X36" s="2240"/>
      <c r="Y36" s="2240"/>
      <c r="Z36" s="2240"/>
      <c r="AA36" s="2240"/>
      <c r="AB36" s="2240"/>
      <c r="AC36" s="2240"/>
      <c r="AD36" s="2240"/>
      <c r="AE36" s="2240"/>
      <c r="AF36" s="2240"/>
      <c r="AG36" s="2240"/>
      <c r="AH36" s="2240"/>
      <c r="AI36" s="2240"/>
      <c r="AJ36" s="2240"/>
      <c r="AK36" s="2240" t="s">
        <v>296</v>
      </c>
      <c r="AQ36" s="1268">
        <v>14</v>
      </c>
    </row>
    <row customHeight="1" ht="14.699999999999998">
      <c r="Q37" s="489"/>
      <c r="R37" s="489"/>
      <c r="S37" s="2386" t="s">
        <v>88</v>
      </c>
      <c r="T37" s="2322" t="s">
        <v>423</v>
      </c>
      <c r="U37" s="414"/>
      <c r="V37" s="2387" t="s">
        <v>424</v>
      </c>
      <c r="W37" s="2388"/>
      <c r="X37" s="2388"/>
      <c r="Y37" s="2388"/>
      <c r="Z37" s="2388"/>
      <c r="AA37" s="2389"/>
      <c r="AB37" s="2390" t="s">
        <v>425</v>
      </c>
      <c r="AC37" s="2387" t="s">
        <v>424</v>
      </c>
      <c r="AD37" s="2388"/>
      <c r="AE37" s="2388"/>
      <c r="AF37" s="2388"/>
      <c r="AG37" s="2388"/>
      <c r="AH37" s="2389"/>
      <c r="AI37" s="2390" t="s">
        <v>426</v>
      </c>
      <c r="AJ37" s="2393" t="s">
        <v>427</v>
      </c>
      <c r="AK37" s="2240"/>
      <c r="AQ37" s="1268">
        <v>14</v>
      </c>
    </row>
    <row customHeight="1" ht="35.699999999999996">
      <c r="Q38" s="489"/>
      <c r="R38" s="489"/>
      <c r="S38" s="2386"/>
      <c r="T38" s="2322"/>
      <c r="U38" s="1144"/>
      <c r="V38" s="1596" t="s">
        <v>484</v>
      </c>
      <c r="W38" s="2375" t="s">
        <v>430</v>
      </c>
      <c r="X38" s="2376"/>
      <c r="Y38" s="2375" t="s">
        <v>431</v>
      </c>
      <c r="Z38" s="2382"/>
      <c r="AA38" s="2376"/>
      <c r="AB38" s="2391"/>
      <c r="AC38" s="1596" t="s">
        <v>484</v>
      </c>
      <c r="AD38" s="2375" t="s">
        <v>430</v>
      </c>
      <c r="AE38" s="2376"/>
      <c r="AF38" s="2375" t="s">
        <v>431</v>
      </c>
      <c r="AG38" s="2382"/>
      <c r="AH38" s="2376"/>
      <c r="AI38" s="2391"/>
      <c r="AJ38" s="2394"/>
      <c r="AK38" s="2240"/>
      <c r="AQ38" s="1268">
        <v>34</v>
      </c>
    </row>
    <row customHeight="1" ht="90.3">
      <c r="A39" s="1483"/>
      <c r="B39" s="1483" t="s">
        <v>132</v>
      </c>
      <c r="C39" s="1483" t="s">
        <v>133</v>
      </c>
      <c r="D39" s="1483" t="s">
        <v>134</v>
      </c>
      <c r="E39" s="1477" t="s">
        <v>432</v>
      </c>
      <c r="F39" s="1477" t="s">
        <v>433</v>
      </c>
      <c r="G39" s="1477" t="s">
        <v>434</v>
      </c>
      <c r="H39" s="1477"/>
      <c r="I39" s="1477" t="s">
        <v>485</v>
      </c>
      <c r="J39" s="1477" t="s">
        <v>437</v>
      </c>
      <c r="K39" s="1477" t="s">
        <v>486</v>
      </c>
      <c r="L39" s="1477" t="s">
        <v>413</v>
      </c>
      <c r="Q39" s="489"/>
      <c r="R39" s="489"/>
      <c r="S39" s="2386"/>
      <c r="T39" s="2322"/>
      <c r="U39" s="415"/>
      <c r="V39" s="1596" t="s">
        <v>513</v>
      </c>
      <c r="W39" s="1335" t="s">
        <v>514</v>
      </c>
      <c r="X39" s="1335" t="s">
        <v>489</v>
      </c>
      <c r="Y39" s="1602" t="s">
        <v>441</v>
      </c>
      <c r="Z39" s="2383" t="s">
        <v>442</v>
      </c>
      <c r="AA39" s="2384"/>
      <c r="AB39" s="2392"/>
      <c r="AC39" s="1596" t="s">
        <v>513</v>
      </c>
      <c r="AD39" s="1335" t="s">
        <v>514</v>
      </c>
      <c r="AE39" s="1335" t="s">
        <v>489</v>
      </c>
      <c r="AF39" s="1602" t="s">
        <v>441</v>
      </c>
      <c r="AG39" s="2383" t="s">
        <v>442</v>
      </c>
      <c r="AH39" s="2384"/>
      <c r="AI39" s="2392"/>
      <c r="AJ39" s="2395"/>
      <c r="AK39" s="2240"/>
      <c r="AQ39" s="1268">
        <v>86</v>
      </c>
    </row>
    <row s="6193"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106</v>
      </c>
      <c r="T40" s="1368" t="s">
        <v>107</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261</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120</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261</v>
      </c>
      <c r="B42" s="1476" t="s">
        <v>262</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393</v>
      </c>
      <c r="AM42" s="613"/>
      <c r="AN42" s="613" t="str">
        <f>IF(T42="","",T42)</f>
        <v>Территория действия тарифа</v>
      </c>
      <c r="AO42" s="613"/>
      <c r="AP42" s="613"/>
      <c r="AQ42" s="1268">
        <v>23</v>
      </c>
    </row>
    <row customHeight="1" ht="24">
      <c r="A43" s="1476" t="s">
        <v>261</v>
      </c>
      <c r="B43" s="1476" t="s">
        <v>262</v>
      </c>
      <c r="C43" s="1476" t="s">
        <v>263</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512</v>
      </c>
      <c r="AM43" s="613"/>
      <c r="AN43" s="613" t="str">
        <f>IF(T43="","",T43)</f>
        <v>Наименование централизованной системы водоотведения</v>
      </c>
      <c r="AO43" s="613"/>
      <c r="AP43" s="613"/>
      <c r="AQ43" s="1268">
        <v>23</v>
      </c>
    </row>
    <row customHeight="1" ht="24">
      <c r="A44" s="1476" t="s">
        <v>261</v>
      </c>
      <c r="B44" s="1476" t="s">
        <v>262</v>
      </c>
      <c r="C44" s="1476" t="s">
        <v>263</v>
      </c>
      <c r="D44" s="1476" t="s">
        <v>515</v>
      </c>
      <c r="E44" s="2372"/>
      <c r="F44" s="2372"/>
      <c r="G44" s="2372"/>
      <c r="H44" s="2372"/>
      <c r="I44" s="2369" t="str">
        <f>S43&amp;".1"</f>
        <v>...1</v>
      </c>
      <c r="J44" s="1476"/>
      <c r="K44" s="1476"/>
      <c r="L44" s="1477"/>
      <c r="P44" s="2370">
        <v>1</v>
      </c>
      <c r="Q44" s="1594"/>
      <c r="R44" s="469"/>
      <c r="S44" s="1606" t="str">
        <f>$I44</f>
        <v>...1</v>
      </c>
      <c r="T44" s="398" t="s">
        <v>478</v>
      </c>
      <c r="U44" s="413"/>
      <c r="V44" s="2463"/>
      <c r="W44" s="2464"/>
      <c r="X44" s="2464"/>
      <c r="Y44" s="2464"/>
      <c r="Z44" s="2464"/>
      <c r="AA44" s="2464"/>
      <c r="AB44" s="2465"/>
      <c r="AC44" s="2466"/>
      <c r="AD44" s="2467"/>
      <c r="AE44" s="2467"/>
      <c r="AF44" s="2467"/>
      <c r="AG44" s="2467"/>
      <c r="AH44" s="2467"/>
      <c r="AI44" s="2467"/>
      <c r="AJ44" s="2468"/>
      <c r="AK44" s="1371" t="s">
        <v>479</v>
      </c>
      <c r="AM44" s="613"/>
      <c r="AN44" s="613" t="str">
        <f>IF(T44="","",T44)</f>
        <v>Наименование признака дифференциации</v>
      </c>
      <c r="AO44" s="613"/>
      <c r="AP44" s="613"/>
      <c r="AQ44" s="1268">
        <v>23</v>
      </c>
    </row>
    <row customHeight="1" ht="24">
      <c r="A45" s="1476" t="s">
        <v>261</v>
      </c>
      <c r="B45" s="1476" t="s">
        <v>262</v>
      </c>
      <c r="C45" s="1476" t="s">
        <v>263</v>
      </c>
      <c r="D45" s="1476" t="s">
        <v>515</v>
      </c>
      <c r="E45" s="2372"/>
      <c r="F45" s="2372"/>
      <c r="G45" s="2372"/>
      <c r="H45" s="2372"/>
      <c r="I45" s="2399"/>
      <c r="J45" s="2369" t="str">
        <f>I44&amp;".1"</f>
        <v>...1.1</v>
      </c>
      <c r="K45" s="1476"/>
      <c r="L45" s="1477" t="s">
        <v>401</v>
      </c>
      <c r="P45" s="2370"/>
      <c r="Q45" s="2370">
        <v>1</v>
      </c>
      <c r="R45" s="470"/>
      <c r="S45" s="1606" t="str">
        <f>$J45</f>
        <v>...1.1</v>
      </c>
      <c r="T45" s="399" t="s">
        <v>402</v>
      </c>
      <c r="U45" s="413"/>
      <c r="V45" s="2358"/>
      <c r="W45" s="2359"/>
      <c r="X45" s="2359"/>
      <c r="Y45" s="2359"/>
      <c r="Z45" s="2359"/>
      <c r="AA45" s="2359"/>
      <c r="AB45" s="2360"/>
      <c r="AC45" s="2358"/>
      <c r="AD45" s="2359"/>
      <c r="AE45" s="2359"/>
      <c r="AF45" s="2359"/>
      <c r="AG45" s="2359"/>
      <c r="AH45" s="2359"/>
      <c r="AI45" s="2359"/>
      <c r="AJ45" s="2360"/>
      <c r="AK45" s="1420" t="s">
        <v>480</v>
      </c>
      <c r="AM45" s="613"/>
      <c r="AN45" s="613" t="str">
        <f>IF(T45="","",T45)</f>
        <v>Группа потребителей</v>
      </c>
      <c r="AO45" s="613"/>
      <c r="AP45" s="613"/>
      <c r="AQ45" s="1268">
        <v>23</v>
      </c>
    </row>
    <row customHeight="1" ht="24">
      <c r="A46" s="1476" t="s">
        <v>261</v>
      </c>
      <c r="B46" s="1476" t="s">
        <v>262</v>
      </c>
      <c r="C46" s="1476" t="s">
        <v>263</v>
      </c>
      <c r="D46" s="1476" t="s">
        <v>515</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261</v>
      </c>
      <c r="B47" s="1476" t="s">
        <v>262</v>
      </c>
      <c r="C47" s="1476" t="s">
        <v>263</v>
      </c>
      <c r="D47" s="1476" t="s">
        <v>515</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261</v>
      </c>
      <c r="B48" s="1476" t="s">
        <v>262</v>
      </c>
      <c r="C48" s="1476" t="s">
        <v>263</v>
      </c>
      <c r="D48" s="1476" t="s">
        <v>515</v>
      </c>
      <c r="E48" s="2372"/>
      <c r="F48" s="2372"/>
      <c r="G48" s="2372"/>
      <c r="H48" s="2372"/>
      <c r="I48" s="2399"/>
      <c r="J48" s="2369"/>
      <c r="K48" s="1476"/>
      <c r="L48" s="1477"/>
      <c r="P48" s="2370"/>
      <c r="Q48" s="2370"/>
      <c r="R48" s="469"/>
      <c r="S48" s="1391"/>
      <c r="T48" s="400" t="s">
        <v>481</v>
      </c>
      <c r="U48" s="480"/>
      <c r="V48" s="480"/>
      <c r="W48" s="480"/>
      <c r="X48" s="480"/>
      <c r="Y48" s="480"/>
      <c r="Z48" s="480"/>
      <c r="AA48" s="480"/>
      <c r="AB48" s="480"/>
      <c r="AC48" s="480"/>
      <c r="AD48" s="480"/>
      <c r="AE48" s="480"/>
      <c r="AF48" s="480"/>
      <c r="AG48" s="480"/>
      <c r="AH48" s="480"/>
      <c r="AI48" s="480"/>
      <c r="AJ48" s="480"/>
      <c r="AK48" s="1371" t="s">
        <v>482</v>
      </c>
      <c r="AM48" s="613"/>
      <c r="AN48" s="613" t="str">
        <f>IF(T48="","",T48)</f>
        <v>Добавить значение признака дифференциации</v>
      </c>
      <c r="AO48" s="613"/>
      <c r="AP48" s="613"/>
      <c r="AQ48" s="1268">
        <v>20</v>
      </c>
    </row>
    <row customHeight="1" ht="22.049999999999997">
      <c r="A49" s="1476" t="s">
        <v>261</v>
      </c>
      <c r="B49" s="1476" t="s">
        <v>262</v>
      </c>
      <c r="C49" s="1476" t="s">
        <v>263</v>
      </c>
      <c r="D49" s="1476" t="s">
        <v>515</v>
      </c>
      <c r="E49" s="2372"/>
      <c r="F49" s="2372"/>
      <c r="G49" s="2372"/>
      <c r="H49" s="2372"/>
      <c r="I49" s="2369"/>
      <c r="J49" s="1476"/>
      <c r="K49" s="1476"/>
      <c r="L49" s="1477"/>
      <c r="P49" s="2370"/>
      <c r="Q49" s="1594"/>
      <c r="R49" s="469"/>
      <c r="S49" s="1391"/>
      <c r="T49" s="478" t="s">
        <v>407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261</v>
      </c>
      <c r="B50" s="1476" t="s">
        <v>262</v>
      </c>
      <c r="C50" s="1476" t="s">
        <v>263</v>
      </c>
      <c r="D50" s="1476" t="s">
        <v>515</v>
      </c>
      <c r="E50" s="2372"/>
      <c r="F50" s="2372"/>
      <c r="G50" s="2372"/>
      <c r="H50" s="2371"/>
      <c r="I50" s="1476"/>
      <c r="J50" s="1476"/>
      <c r="K50" s="1476"/>
      <c r="L50" s="1477"/>
      <c r="M50" s="1478"/>
      <c r="N50" s="1478"/>
      <c r="O50" s="650"/>
      <c r="P50" s="473"/>
      <c r="Q50" s="488"/>
      <c r="R50" s="468"/>
      <c r="S50" s="1391"/>
      <c r="T50" s="485" t="s">
        <v>483</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77" customFormat="1" customHeight="1" ht="0">
      <c r="A51" s="1456" t="s">
        <v>261</v>
      </c>
      <c r="B51" s="1456" t="s">
        <v>262</v>
      </c>
      <c r="C51" s="1427"/>
      <c r="D51" s="1427"/>
      <c r="E51" s="2372"/>
      <c r="F51" s="2371"/>
      <c r="G51" s="1427"/>
      <c r="H51" s="1427"/>
      <c r="I51" s="1427"/>
      <c r="J51" s="1427"/>
      <c r="K51" s="1427"/>
      <c r="L51" s="1607"/>
      <c r="M51" s="1434"/>
      <c r="N51" s="1434"/>
      <c r="P51" s="1429"/>
      <c r="Q51" s="1430"/>
      <c r="R51" s="1429"/>
      <c r="S51" s="1435"/>
      <c r="T51" s="1438" t="s">
        <v>410</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77" customFormat="1" customHeight="1" ht="0">
      <c r="A52" s="1456" t="s">
        <v>261</v>
      </c>
      <c r="B52" s="1456"/>
      <c r="C52" s="1456"/>
      <c r="D52" s="1456"/>
      <c r="E52" s="2371"/>
      <c r="F52" s="1456"/>
      <c r="G52" s="1456"/>
      <c r="H52" s="1456"/>
      <c r="I52" s="1456"/>
      <c r="J52" s="1456"/>
      <c r="K52" s="1456"/>
      <c r="L52" s="1459"/>
      <c r="M52" s="1434"/>
      <c r="N52" s="1434"/>
      <c r="O52" s="631"/>
      <c r="P52" s="493"/>
      <c r="Q52" s="1457"/>
      <c r="R52" s="493"/>
      <c r="S52" s="1435"/>
      <c r="T52" s="1438" t="s">
        <v>411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77"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EFEFB-7C63-03F1-3563-9A4DCCDC0AF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76" width="10.57421875" hidden="1"/>
    <col min="2" max="2" style="5676" width="11.00390625" hidden="1" customWidth="1"/>
    <col min="3" max="3" style="5676" width="10.57421875" hidden="1"/>
    <col min="4" max="4" style="5676" width="11.8515625" hidden="1" customWidth="1"/>
    <col min="5" max="5" style="5676" width="10.00390625" hidden="1" customWidth="1"/>
    <col min="6" max="6" style="5676" width="8.7109375" hidden="1" customWidth="1"/>
    <col min="7" max="7" style="5676" width="7.57421875" hidden="1" customWidth="1"/>
    <col min="8" max="8" style="5676" width="11.421875" hidden="1" customWidth="1"/>
    <col min="9" max="9" style="5676" width="14.140625" hidden="1" customWidth="1"/>
    <col min="10" max="10" style="5676" width="9.8515625" hidden="1" customWidth="1"/>
    <col min="11" max="11" style="5676" width="14.7109375" hidden="1" customWidth="1"/>
    <col min="12" max="12" style="6437" width="19.140625" hidden="1" customWidth="1"/>
    <col min="13" max="14" style="6438" width="12.28125" hidden="1" customWidth="1"/>
    <col min="15" max="15" style="6438" width="23.421875" hidden="1" customWidth="1"/>
    <col min="16" max="16" style="6439" width="3.00390625" customWidth="1"/>
    <col min="17" max="18" style="6440" width="3.00390625" customWidth="1"/>
    <col min="19" max="19" style="6441" width="12.00390625" customWidth="1"/>
    <col min="20" max="20" style="5599" width="35.00390625" customWidth="1"/>
    <col min="21" max="21" style="5599" width="0.140625" customWidth="1"/>
    <col min="22" max="24" style="5599" width="24.7109375" hidden="1" customWidth="1"/>
    <col min="25" max="25" style="5599" width="11.7109375" hidden="1" customWidth="1"/>
    <col min="26" max="26" style="5599" width="3.7109375" hidden="1" customWidth="1"/>
    <col min="27" max="27" style="5599" width="11.7109375" hidden="1" customWidth="1"/>
    <col min="28" max="28" style="5599" width="8.57421875" hidden="1" customWidth="1"/>
    <col min="29" max="29" style="5599" width="24.7109375" customWidth="1"/>
    <col min="30" max="31" style="5599" width="24.00390625" customWidth="1"/>
    <col min="32" max="32" style="5599" width="11.00390625" customWidth="1"/>
    <col min="33" max="33" style="5599" width="3.7109375" customWidth="1"/>
    <col min="34" max="34" style="5599" width="11.00390625" customWidth="1"/>
    <col min="35" max="35" style="5599" width="8.57421875" hidden="1" customWidth="1"/>
    <col min="36" max="36" style="5599" width="4.00390625" customWidth="1"/>
    <col min="37" max="37" style="5599" width="115.00390625" customWidth="1"/>
    <col min="38" max="42" style="5677" width="10.00390625" customWidth="1"/>
    <col min="43" max="43" style="559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120</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512</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478</v>
      </c>
      <c r="U5" s="413"/>
      <c r="V5" s="2463"/>
      <c r="W5" s="2464"/>
      <c r="X5" s="2464"/>
      <c r="Y5" s="2464"/>
      <c r="Z5" s="2464"/>
      <c r="AA5" s="2464"/>
      <c r="AB5" s="2465"/>
      <c r="AC5" s="2466"/>
      <c r="AD5" s="2467"/>
      <c r="AE5" s="2467"/>
      <c r="AF5" s="2467"/>
      <c r="AG5" s="2467"/>
      <c r="AH5" s="2467"/>
      <c r="AI5" s="2467"/>
      <c r="AJ5" s="2468"/>
      <c r="AK5" s="1371" t="s">
        <v>479</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401</v>
      </c>
      <c r="P6" s="2370"/>
      <c r="Q6" s="2370">
        <v>1</v>
      </c>
      <c r="R6" s="470"/>
      <c r="S6" s="1606">
        <f>$J6</f>
      </c>
      <c r="T6" s="399" t="s">
        <v>402</v>
      </c>
      <c r="U6" s="413"/>
      <c r="V6" s="2358"/>
      <c r="W6" s="2359"/>
      <c r="X6" s="2359"/>
      <c r="Y6" s="2359"/>
      <c r="Z6" s="2359"/>
      <c r="AA6" s="2359"/>
      <c r="AB6" s="2360"/>
      <c r="AC6" s="2358"/>
      <c r="AD6" s="2359"/>
      <c r="AE6" s="2359"/>
      <c r="AF6" s="2359"/>
      <c r="AG6" s="2359"/>
      <c r="AH6" s="2359"/>
      <c r="AI6" s="2359"/>
      <c r="AJ6" s="2360"/>
      <c r="AK6" s="1420" t="s">
        <v>480</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481</v>
      </c>
      <c r="U9" s="480"/>
      <c r="V9" s="480"/>
      <c r="W9" s="480"/>
      <c r="X9" s="480"/>
      <c r="Y9" s="480"/>
      <c r="Z9" s="480"/>
      <c r="AA9" s="480"/>
      <c r="AB9" s="480"/>
      <c r="AC9" s="480"/>
      <c r="AD9" s="480"/>
      <c r="AE9" s="480"/>
      <c r="AF9" s="480"/>
      <c r="AG9" s="480"/>
      <c r="AH9" s="480"/>
      <c r="AI9" s="480"/>
      <c r="AJ9" s="480"/>
      <c r="AK9" s="1371" t="s">
        <v>482</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407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483</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7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410</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7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76" customFormat="1" customHeight="1" ht="22.5" hidden="1">
      <c r="L18" s="1591"/>
      <c r="M18" s="1475"/>
      <c r="N18" s="1475"/>
      <c r="O18" s="1480" t="s">
        <v>412</v>
      </c>
      <c r="P18" s="1475"/>
      <c r="Q18" s="1484"/>
      <c r="R18" s="1484"/>
      <c r="S18" s="842"/>
      <c r="Y18" s="1480"/>
      <c r="AA18" s="1480"/>
      <c r="AB18" s="1479"/>
      <c r="AF18" s="1480"/>
      <c r="AH18" s="1480"/>
      <c r="AI18" s="1479"/>
      <c r="AL18" s="624"/>
      <c r="AM18" s="624"/>
      <c r="AN18" s="624"/>
      <c r="AO18" s="624"/>
      <c r="AP18" s="624"/>
      <c r="AQ18" s="1273">
        <v>0</v>
      </c>
    </row>
    <row s="5676" customFormat="1" customHeight="1" ht="14.25" hidden="1">
      <c r="L19" s="1591"/>
      <c r="M19" s="1475"/>
      <c r="N19" s="1475"/>
      <c r="O19" s="1475"/>
      <c r="P19" s="1475"/>
      <c r="Q19" s="1484"/>
      <c r="R19" s="1484"/>
      <c r="S19" s="842"/>
      <c r="AB19" s="1479"/>
      <c r="AI19" s="1479"/>
      <c r="AL19" s="624"/>
      <c r="AM19" s="624"/>
      <c r="AN19" s="624"/>
      <c r="AO19" s="624"/>
      <c r="AP19" s="624"/>
      <c r="AQ19" s="1273">
        <v>0</v>
      </c>
    </row>
    <row s="5676" customFormat="1" customHeight="1" ht="12" hidden="1">
      <c r="L20" s="1591"/>
      <c r="M20" s="1475"/>
      <c r="N20" s="1475"/>
      <c r="O20" s="1477" t="s">
        <v>413</v>
      </c>
      <c r="P20" s="1475"/>
      <c r="Q20" s="1555"/>
      <c r="R20" s="1555"/>
      <c r="S20" s="842"/>
      <c r="T20" s="1273" t="s">
        <v>414</v>
      </c>
      <c r="Z20" s="299" t="s">
        <v>415</v>
      </c>
      <c r="AB20" s="299" t="s">
        <v>416</v>
      </c>
      <c r="AC20" s="1273" t="s">
        <v>414</v>
      </c>
      <c r="AG20" s="299" t="s">
        <v>417</v>
      </c>
      <c r="AI20" s="299" t="s">
        <v>416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"Ростовские тепловые сети"</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03"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03" customFormat="1" customHeight="1" ht="18.75" hidden="1">
      <c r="A28" s="1481"/>
      <c r="B28" s="1481"/>
      <c r="C28" s="1481"/>
      <c r="D28" s="1481"/>
      <c r="E28" s="1481"/>
      <c r="F28" s="1481"/>
      <c r="G28" s="1481"/>
      <c r="H28" s="1481"/>
      <c r="I28" s="1481"/>
      <c r="J28" s="1481"/>
      <c r="K28" s="1481"/>
      <c r="L28" s="1482"/>
      <c r="M28" s="1481"/>
      <c r="N28" s="1481"/>
      <c r="O28" s="1481"/>
      <c r="S28" s="2363" t="s">
        <v>418</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803" customFormat="1" customHeight="1" ht="18.75" hidden="1">
      <c r="A29" s="1481"/>
      <c r="B29" s="1481"/>
      <c r="C29" s="1481"/>
      <c r="D29" s="1481"/>
      <c r="E29" s="1481"/>
      <c r="F29" s="1481"/>
      <c r="G29" s="1481"/>
      <c r="H29" s="1481"/>
      <c r="I29" s="1481"/>
      <c r="J29" s="1481"/>
      <c r="K29" s="1481"/>
      <c r="L29" s="1482"/>
      <c r="M29" s="1481"/>
      <c r="N29" s="1481"/>
      <c r="O29" s="1481"/>
      <c r="S29" s="2363" t="s">
        <v>419</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803"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03" customFormat="1" customHeight="1" ht="18.75" hidden="1">
      <c r="A32" s="1481"/>
      <c r="B32" s="1481"/>
      <c r="C32" s="1481"/>
      <c r="D32" s="1481"/>
      <c r="E32" s="1481"/>
      <c r="F32" s="1481"/>
      <c r="G32" s="1481"/>
      <c r="H32" s="1481"/>
      <c r="I32" s="1481"/>
      <c r="J32" s="1481"/>
      <c r="K32" s="1481"/>
      <c r="L32" s="1482"/>
      <c r="M32" s="1481"/>
      <c r="N32" s="1481"/>
      <c r="O32" s="1481"/>
      <c r="S32" s="2363" t="s">
        <v>420</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803" customFormat="1" customHeight="1" ht="18.75" hidden="1">
      <c r="A33" s="1481"/>
      <c r="B33" s="1481"/>
      <c r="C33" s="1481"/>
      <c r="D33" s="1481"/>
      <c r="E33" s="1481"/>
      <c r="F33" s="1481"/>
      <c r="G33" s="1481"/>
      <c r="H33" s="1481"/>
      <c r="I33" s="1481"/>
      <c r="J33" s="1481"/>
      <c r="K33" s="1481"/>
      <c r="L33" s="1482"/>
      <c r="M33" s="1481"/>
      <c r="N33" s="1481"/>
      <c r="O33" s="1481"/>
      <c r="S33" s="2363" t="s">
        <v>421</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80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422</v>
      </c>
      <c r="AC34" s="439"/>
      <c r="AD34" s="439"/>
      <c r="AE34" s="439"/>
      <c r="AF34" s="439"/>
      <c r="AG34" s="439"/>
      <c r="AH34" s="439"/>
      <c r="AI34" s="391" t="s">
        <v>422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295</v>
      </c>
      <c r="T36" s="2240"/>
      <c r="U36" s="2240"/>
      <c r="V36" s="2240"/>
      <c r="W36" s="2240"/>
      <c r="X36" s="2240"/>
      <c r="Y36" s="2240"/>
      <c r="Z36" s="2240"/>
      <c r="AA36" s="2240"/>
      <c r="AB36" s="2240"/>
      <c r="AC36" s="2240"/>
      <c r="AD36" s="2240"/>
      <c r="AE36" s="2240"/>
      <c r="AF36" s="2240"/>
      <c r="AG36" s="2240"/>
      <c r="AH36" s="2240"/>
      <c r="AI36" s="2240"/>
      <c r="AJ36" s="2240"/>
      <c r="AK36" s="2240" t="s">
        <v>296</v>
      </c>
      <c r="AQ36" s="1268">
        <v>14</v>
      </c>
    </row>
    <row customHeight="1" ht="14.699999999999998">
      <c r="Q37" s="489"/>
      <c r="R37" s="489"/>
      <c r="S37" s="2386" t="s">
        <v>88</v>
      </c>
      <c r="T37" s="2322" t="s">
        <v>423</v>
      </c>
      <c r="U37" s="414"/>
      <c r="V37" s="2387" t="s">
        <v>424</v>
      </c>
      <c r="W37" s="2388"/>
      <c r="X37" s="2388"/>
      <c r="Y37" s="2388"/>
      <c r="Z37" s="2388"/>
      <c r="AA37" s="2389"/>
      <c r="AB37" s="2390" t="s">
        <v>425</v>
      </c>
      <c r="AC37" s="2387" t="s">
        <v>424</v>
      </c>
      <c r="AD37" s="2388"/>
      <c r="AE37" s="2388"/>
      <c r="AF37" s="2388"/>
      <c r="AG37" s="2388"/>
      <c r="AH37" s="2389"/>
      <c r="AI37" s="2390" t="s">
        <v>426</v>
      </c>
      <c r="AJ37" s="2393" t="s">
        <v>427</v>
      </c>
      <c r="AK37" s="2240"/>
      <c r="AQ37" s="1268">
        <v>14</v>
      </c>
    </row>
    <row customHeight="1" ht="35.699999999999996">
      <c r="Q38" s="489"/>
      <c r="R38" s="489"/>
      <c r="S38" s="2386"/>
      <c r="T38" s="2322"/>
      <c r="U38" s="1144"/>
      <c r="V38" s="1596" t="s">
        <v>484</v>
      </c>
      <c r="W38" s="2375" t="s">
        <v>430</v>
      </c>
      <c r="X38" s="2376"/>
      <c r="Y38" s="2375" t="s">
        <v>431</v>
      </c>
      <c r="Z38" s="2382"/>
      <c r="AA38" s="2376"/>
      <c r="AB38" s="2391"/>
      <c r="AC38" s="1596" t="s">
        <v>484</v>
      </c>
      <c r="AD38" s="2375" t="s">
        <v>430</v>
      </c>
      <c r="AE38" s="2376"/>
      <c r="AF38" s="2375" t="s">
        <v>431</v>
      </c>
      <c r="AG38" s="2382"/>
      <c r="AH38" s="2376"/>
      <c r="AI38" s="2391"/>
      <c r="AJ38" s="2394"/>
      <c r="AK38" s="2240"/>
      <c r="AQ38" s="1268">
        <v>34</v>
      </c>
    </row>
    <row customHeight="1" ht="90.3">
      <c r="A39" s="1483"/>
      <c r="B39" s="1483" t="s">
        <v>132</v>
      </c>
      <c r="C39" s="1483" t="s">
        <v>133</v>
      </c>
      <c r="D39" s="1483" t="s">
        <v>134</v>
      </c>
      <c r="E39" s="1477" t="s">
        <v>432</v>
      </c>
      <c r="F39" s="1477" t="s">
        <v>433</v>
      </c>
      <c r="G39" s="1477" t="s">
        <v>434</v>
      </c>
      <c r="H39" s="1477"/>
      <c r="I39" s="1477" t="s">
        <v>485</v>
      </c>
      <c r="J39" s="1477" t="s">
        <v>437</v>
      </c>
      <c r="K39" s="1477" t="s">
        <v>486</v>
      </c>
      <c r="L39" s="1477" t="s">
        <v>413</v>
      </c>
      <c r="Q39" s="489"/>
      <c r="R39" s="489"/>
      <c r="S39" s="2386"/>
      <c r="T39" s="2322"/>
      <c r="U39" s="415"/>
      <c r="V39" s="1596" t="s">
        <v>513</v>
      </c>
      <c r="W39" s="1335" t="s">
        <v>514</v>
      </c>
      <c r="X39" s="1335" t="s">
        <v>489</v>
      </c>
      <c r="Y39" s="1602" t="s">
        <v>441</v>
      </c>
      <c r="Z39" s="2383" t="s">
        <v>442</v>
      </c>
      <c r="AA39" s="2384"/>
      <c r="AB39" s="2392"/>
      <c r="AC39" s="1596" t="s">
        <v>513</v>
      </c>
      <c r="AD39" s="1335" t="s">
        <v>514</v>
      </c>
      <c r="AE39" s="1335" t="s">
        <v>489</v>
      </c>
      <c r="AF39" s="1602" t="s">
        <v>441</v>
      </c>
      <c r="AG39" s="2383" t="s">
        <v>442</v>
      </c>
      <c r="AH39" s="2384"/>
      <c r="AI39" s="2392"/>
      <c r="AJ39" s="2395"/>
      <c r="AK39" s="2240"/>
      <c r="AQ39" s="1268">
        <v>86</v>
      </c>
    </row>
    <row s="619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106</v>
      </c>
      <c r="T40" s="1368" t="s">
        <v>107</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266</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120</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266</v>
      </c>
      <c r="B42" s="1476" t="s">
        <v>267</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393</v>
      </c>
      <c r="AM42" s="613"/>
      <c r="AN42" s="613" t="str">
        <f>IF(T42="","",T42)</f>
        <v>Территория действия тарифа</v>
      </c>
      <c r="AO42" s="613"/>
      <c r="AP42" s="613"/>
      <c r="AQ42" s="1268">
        <v>23</v>
      </c>
    </row>
    <row customHeight="1" ht="24">
      <c r="A43" s="1476" t="s">
        <v>266</v>
      </c>
      <c r="B43" s="1476" t="s">
        <v>267</v>
      </c>
      <c r="C43" s="1476" t="s">
        <v>268</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512</v>
      </c>
      <c r="AM43" s="613"/>
      <c r="AN43" s="613" t="str">
        <f>IF(T43="","",T43)</f>
        <v>Наименование централизованной системы водоотведения</v>
      </c>
      <c r="AO43" s="613"/>
      <c r="AP43" s="613"/>
      <c r="AQ43" s="1268">
        <v>23</v>
      </c>
    </row>
    <row customHeight="1" ht="24">
      <c r="A44" s="1476" t="s">
        <v>266</v>
      </c>
      <c r="B44" s="1476" t="s">
        <v>267</v>
      </c>
      <c r="C44" s="1476" t="s">
        <v>268</v>
      </c>
      <c r="D44" s="1476" t="s">
        <v>516</v>
      </c>
      <c r="E44" s="2372"/>
      <c r="F44" s="2372"/>
      <c r="G44" s="2372"/>
      <c r="H44" s="2372"/>
      <c r="I44" s="2369" t="str">
        <f>S43&amp;".1"</f>
        <v>...1</v>
      </c>
      <c r="J44" s="1476"/>
      <c r="K44" s="1476"/>
      <c r="L44" s="1477"/>
      <c r="P44" s="2370">
        <v>1</v>
      </c>
      <c r="Q44" s="1594"/>
      <c r="R44" s="469"/>
      <c r="S44" s="1606" t="str">
        <f>$I44</f>
        <v>...1</v>
      </c>
      <c r="T44" s="398" t="s">
        <v>478</v>
      </c>
      <c r="U44" s="413"/>
      <c r="V44" s="2463"/>
      <c r="W44" s="2464"/>
      <c r="X44" s="2464"/>
      <c r="Y44" s="2464"/>
      <c r="Z44" s="2464"/>
      <c r="AA44" s="2464"/>
      <c r="AB44" s="2465"/>
      <c r="AC44" s="2466"/>
      <c r="AD44" s="2467"/>
      <c r="AE44" s="2467"/>
      <c r="AF44" s="2467"/>
      <c r="AG44" s="2467"/>
      <c r="AH44" s="2467"/>
      <c r="AI44" s="2467"/>
      <c r="AJ44" s="2468"/>
      <c r="AK44" s="1371" t="s">
        <v>479</v>
      </c>
      <c r="AM44" s="613"/>
      <c r="AN44" s="613" t="str">
        <f>IF(T44="","",T44)</f>
        <v>Наименование признака дифференциации</v>
      </c>
      <c r="AO44" s="613"/>
      <c r="AP44" s="613"/>
      <c r="AQ44" s="1268">
        <v>23</v>
      </c>
    </row>
    <row customHeight="1" ht="24">
      <c r="A45" s="1476" t="s">
        <v>266</v>
      </c>
      <c r="B45" s="1476" t="s">
        <v>267</v>
      </c>
      <c r="C45" s="1476" t="s">
        <v>268</v>
      </c>
      <c r="D45" s="1476" t="s">
        <v>516</v>
      </c>
      <c r="E45" s="2372"/>
      <c r="F45" s="2372"/>
      <c r="G45" s="2372"/>
      <c r="H45" s="2372"/>
      <c r="I45" s="2399"/>
      <c r="J45" s="2369" t="str">
        <f>I44&amp;".1"</f>
        <v>...1.1</v>
      </c>
      <c r="K45" s="1476"/>
      <c r="L45" s="1477" t="s">
        <v>401</v>
      </c>
      <c r="P45" s="2370"/>
      <c r="Q45" s="2370">
        <v>1</v>
      </c>
      <c r="R45" s="470"/>
      <c r="S45" s="1606" t="str">
        <f>$J45</f>
        <v>...1.1</v>
      </c>
      <c r="T45" s="399" t="s">
        <v>402</v>
      </c>
      <c r="U45" s="413"/>
      <c r="V45" s="2358"/>
      <c r="W45" s="2359"/>
      <c r="X45" s="2359"/>
      <c r="Y45" s="2359"/>
      <c r="Z45" s="2359"/>
      <c r="AA45" s="2359"/>
      <c r="AB45" s="2360"/>
      <c r="AC45" s="2358"/>
      <c r="AD45" s="2359"/>
      <c r="AE45" s="2359"/>
      <c r="AF45" s="2359"/>
      <c r="AG45" s="2359"/>
      <c r="AH45" s="2359"/>
      <c r="AI45" s="2359"/>
      <c r="AJ45" s="2360"/>
      <c r="AK45" s="1420" t="s">
        <v>480</v>
      </c>
      <c r="AM45" s="613"/>
      <c r="AN45" s="613" t="str">
        <f>IF(T45="","",T45)</f>
        <v>Группа потребителей</v>
      </c>
      <c r="AO45" s="613"/>
      <c r="AP45" s="613"/>
      <c r="AQ45" s="1268">
        <v>23</v>
      </c>
    </row>
    <row customHeight="1" ht="24">
      <c r="A46" s="1476" t="s">
        <v>266</v>
      </c>
      <c r="B46" s="1476" t="s">
        <v>267</v>
      </c>
      <c r="C46" s="1476" t="s">
        <v>268</v>
      </c>
      <c r="D46" s="1476" t="s">
        <v>516</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266</v>
      </c>
      <c r="B47" s="1476" t="s">
        <v>267</v>
      </c>
      <c r="C47" s="1476" t="s">
        <v>268</v>
      </c>
      <c r="D47" s="1476" t="s">
        <v>516</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266</v>
      </c>
      <c r="B48" s="1476" t="s">
        <v>267</v>
      </c>
      <c r="C48" s="1476" t="s">
        <v>268</v>
      </c>
      <c r="D48" s="1476" t="s">
        <v>516</v>
      </c>
      <c r="E48" s="2372"/>
      <c r="F48" s="2372"/>
      <c r="G48" s="2372"/>
      <c r="H48" s="2372"/>
      <c r="I48" s="2399"/>
      <c r="J48" s="2369"/>
      <c r="K48" s="1476"/>
      <c r="L48" s="1477"/>
      <c r="P48" s="2370"/>
      <c r="Q48" s="2370"/>
      <c r="R48" s="469"/>
      <c r="S48" s="1391"/>
      <c r="T48" s="400" t="s">
        <v>481</v>
      </c>
      <c r="U48" s="480"/>
      <c r="V48" s="480"/>
      <c r="W48" s="480"/>
      <c r="X48" s="480"/>
      <c r="Y48" s="480"/>
      <c r="Z48" s="480"/>
      <c r="AA48" s="480"/>
      <c r="AB48" s="480"/>
      <c r="AC48" s="480"/>
      <c r="AD48" s="480"/>
      <c r="AE48" s="480"/>
      <c r="AF48" s="480"/>
      <c r="AG48" s="480"/>
      <c r="AH48" s="480"/>
      <c r="AI48" s="480"/>
      <c r="AJ48" s="480"/>
      <c r="AK48" s="1371" t="s">
        <v>482</v>
      </c>
      <c r="AM48" s="613"/>
      <c r="AN48" s="613" t="str">
        <f>IF(T48="","",T48)</f>
        <v>Добавить значение признака дифференциации</v>
      </c>
      <c r="AO48" s="613"/>
      <c r="AP48" s="613"/>
      <c r="AQ48" s="1268">
        <v>20</v>
      </c>
    </row>
    <row customHeight="1" ht="22.049999999999997">
      <c r="A49" s="1476" t="s">
        <v>266</v>
      </c>
      <c r="B49" s="1476" t="s">
        <v>267</v>
      </c>
      <c r="C49" s="1476" t="s">
        <v>268</v>
      </c>
      <c r="D49" s="1476" t="s">
        <v>516</v>
      </c>
      <c r="E49" s="2372"/>
      <c r="F49" s="2372"/>
      <c r="G49" s="2372"/>
      <c r="H49" s="2372"/>
      <c r="I49" s="2369"/>
      <c r="J49" s="1476"/>
      <c r="K49" s="1476"/>
      <c r="L49" s="1477"/>
      <c r="P49" s="2370"/>
      <c r="Q49" s="1594"/>
      <c r="R49" s="469"/>
      <c r="S49" s="1391"/>
      <c r="T49" s="478" t="s">
        <v>407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266</v>
      </c>
      <c r="B50" s="1476" t="s">
        <v>267</v>
      </c>
      <c r="C50" s="1476" t="s">
        <v>268</v>
      </c>
      <c r="D50" s="1476" t="s">
        <v>516</v>
      </c>
      <c r="E50" s="2372"/>
      <c r="F50" s="2372"/>
      <c r="G50" s="2372"/>
      <c r="H50" s="2371"/>
      <c r="I50" s="1476"/>
      <c r="J50" s="1476"/>
      <c r="K50" s="1476"/>
      <c r="L50" s="1477"/>
      <c r="M50" s="1478"/>
      <c r="N50" s="1478"/>
      <c r="O50" s="650"/>
      <c r="P50" s="473"/>
      <c r="Q50" s="488"/>
      <c r="R50" s="468"/>
      <c r="S50" s="1391"/>
      <c r="T50" s="485" t="s">
        <v>483</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77" customFormat="1" customHeight="1" ht="0">
      <c r="A51" s="1456" t="s">
        <v>266</v>
      </c>
      <c r="B51" s="1456" t="s">
        <v>267</v>
      </c>
      <c r="C51" s="1427"/>
      <c r="D51" s="1427"/>
      <c r="E51" s="2372"/>
      <c r="F51" s="2371"/>
      <c r="G51" s="1427"/>
      <c r="H51" s="1427"/>
      <c r="I51" s="1427"/>
      <c r="J51" s="1427"/>
      <c r="K51" s="1427"/>
      <c r="L51" s="1607"/>
      <c r="M51" s="1434"/>
      <c r="N51" s="1434"/>
      <c r="P51" s="1429"/>
      <c r="Q51" s="1430"/>
      <c r="R51" s="1429"/>
      <c r="S51" s="1435"/>
      <c r="T51" s="1438" t="s">
        <v>410</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77" customFormat="1" customHeight="1" ht="0">
      <c r="A52" s="1456" t="s">
        <v>266</v>
      </c>
      <c r="B52" s="1456"/>
      <c r="C52" s="1456"/>
      <c r="D52" s="1456"/>
      <c r="E52" s="2371"/>
      <c r="F52" s="1456"/>
      <c r="G52" s="1456"/>
      <c r="H52" s="1456"/>
      <c r="I52" s="1456"/>
      <c r="J52" s="1456"/>
      <c r="K52" s="1456"/>
      <c r="L52" s="1459"/>
      <c r="M52" s="1434"/>
      <c r="N52" s="1434"/>
      <c r="O52" s="631"/>
      <c r="P52" s="493"/>
      <c r="Q52" s="1457"/>
      <c r="R52" s="493"/>
      <c r="S52" s="1435"/>
      <c r="T52" s="1438" t="s">
        <v>411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77"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914DA-F037-3FA1-1F08-EDD30EAFD4E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676" width="11.57421875" hidden="1" customWidth="1"/>
    <col min="2" max="2" style="5676" width="11.00390625" hidden="1" customWidth="1"/>
    <col min="3" max="3" style="5676" width="10.57421875" hidden="1"/>
    <col min="4" max="4" style="5676" width="12.8515625" hidden="1" customWidth="1"/>
    <col min="5" max="5" style="5676" width="10.00390625" hidden="1" customWidth="1"/>
    <col min="6" max="6" style="5676" width="8.7109375" hidden="1" customWidth="1"/>
    <col min="7" max="7" style="5676" width="7.57421875" hidden="1" customWidth="1"/>
    <col min="8" max="8" style="5676" width="11.421875" hidden="1" customWidth="1"/>
    <col min="9" max="9" style="5676" width="12.00390625" hidden="1" customWidth="1"/>
    <col min="10" max="10" style="5676" width="9.8515625" hidden="1" customWidth="1"/>
    <col min="11" max="11" style="5676" width="11.421875" hidden="1" customWidth="1"/>
    <col min="12" max="12" style="6437" width="19.140625" hidden="1" customWidth="1"/>
    <col min="13" max="14" style="6438" width="12.28125" hidden="1" customWidth="1"/>
    <col min="15" max="15" style="6438" width="23.421875" hidden="1" customWidth="1"/>
    <col min="16" max="16" style="6438" width="3.7109375" hidden="1" customWidth="1"/>
    <col min="17" max="17" style="6624" width="3.7109375" hidden="1" customWidth="1"/>
    <col min="18" max="18" style="6440" width="3.00390625" customWidth="1"/>
    <col min="19" max="19" style="6441" width="12.00390625" customWidth="1"/>
    <col min="20" max="20" style="5599" width="31.00390625" customWidth="1"/>
    <col min="21" max="21" style="5599" width="0.140625" customWidth="1"/>
    <col min="22" max="25" style="5599" width="21.7109375" hidden="1" customWidth="1"/>
    <col min="26" max="26" style="5599" width="11.7109375" hidden="1" customWidth="1"/>
    <col min="27" max="27" style="5599" width="3.7109375" hidden="1" customWidth="1"/>
    <col min="28" max="28" style="5599" width="11.7109375" hidden="1" customWidth="1"/>
    <col min="29" max="29" style="5599" width="8.57421875" hidden="1" customWidth="1"/>
    <col min="30" max="30" style="5599" width="3.7109375" customWidth="1"/>
    <col min="31" max="32" style="5599" width="3.00390625" customWidth="1"/>
    <col min="33" max="33" style="5599" width="24.00390625" customWidth="1"/>
    <col min="34" max="34" style="5599" width="3.7109375" customWidth="1"/>
    <col min="35" max="36" style="5599" width="3.00390625" customWidth="1"/>
    <col min="37" max="37" style="5599" width="24.00390625" customWidth="1"/>
    <col min="38" max="38" style="5599" width="3.7109375" customWidth="1"/>
    <col min="39" max="40" style="5599" width="3.00390625" customWidth="1"/>
    <col min="41" max="41" style="5599" width="18.00390625" customWidth="1"/>
    <col min="42" max="42" style="5599" width="3.7109375" customWidth="1"/>
    <col min="43" max="44" style="5599" width="3.00390625" customWidth="1"/>
    <col min="45" max="45" style="5599" width="18.00390625" customWidth="1"/>
    <col min="46" max="49" style="5599" width="21.00390625" customWidth="1"/>
    <col min="50" max="50" style="5599" width="11.00390625" customWidth="1"/>
    <col min="51" max="51" style="5599" width="3.7109375" customWidth="1"/>
    <col min="52" max="52" style="5599" width="11.00390625" customWidth="1"/>
    <col min="53" max="53" style="5599" width="8.57421875" hidden="1" customWidth="1"/>
    <col min="54" max="54" style="5599" width="4.00390625" customWidth="1"/>
    <col min="55" max="55" style="5599" width="115.00390625" customWidth="1"/>
    <col min="56" max="60" style="5677" width="10.00390625" customWidth="1"/>
    <col min="61" max="61" style="5599"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120</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393</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512</v>
      </c>
      <c r="BE4" s="613"/>
      <c r="BF4" s="613" t="str">
        <f>IF(T4="","",T4)</f>
        <v>Наименование централизованной системы водоотведения</v>
      </c>
      <c r="BG4" s="613"/>
      <c r="BH4" s="613"/>
      <c r="BI4" s="1268">
        <v>0</v>
      </c>
    </row>
    <row s="567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397</v>
      </c>
      <c r="BE5" s="613"/>
      <c r="BF5" s="613" t="str">
        <f>IF(T5="","",T5)</f>
        <v/>
      </c>
      <c r="BG5" s="613"/>
      <c r="BH5" s="613"/>
      <c r="BI5" s="624">
        <v>0</v>
      </c>
    </row>
    <row s="5677" customFormat="1" customHeight="1" ht="14.25" hidden="1">
      <c r="A6" s="1456"/>
      <c r="B6" s="1456"/>
      <c r="C6" s="1456"/>
      <c r="D6" s="1456"/>
      <c r="E6" s="2372"/>
      <c r="F6" s="2372"/>
      <c r="G6" s="2372"/>
      <c r="H6" s="2372"/>
      <c r="I6" s="2369" t="str">
        <f>S5&amp;".1"</f>
        <v>.1</v>
      </c>
      <c r="J6" s="1456"/>
      <c r="K6" s="1456"/>
      <c r="L6" s="1459" t="s">
        <v>398</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67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22</v>
      </c>
      <c r="AL8" s="2220" t="s">
        <v>65</v>
      </c>
      <c r="AM8" s="2305"/>
      <c r="AN8" s="2318">
        <v>1</v>
      </c>
      <c r="AO8" s="2470"/>
      <c r="AP8" s="2471" t="s">
        <v>65</v>
      </c>
      <c r="AQ8" s="424"/>
      <c r="AR8" s="1599">
        <v>1</v>
      </c>
      <c r="AS8" s="1605" t="s">
        <v>22</v>
      </c>
      <c r="AT8" s="864"/>
      <c r="AU8" s="1370"/>
      <c r="AV8" s="864"/>
      <c r="AW8" s="1370"/>
      <c r="AX8" s="1847"/>
      <c r="AY8" s="1582" t="s">
        <v>65</v>
      </c>
      <c r="AZ8" s="1847"/>
      <c r="BA8" s="1582" t="s">
        <v>65</v>
      </c>
      <c r="BB8" s="1461"/>
      <c r="BC8" s="2366" t="s">
        <v>496</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497</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500</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463</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677"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67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677"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677"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410</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67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411</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412</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95" customFormat="1" customHeight="1" ht="14.25" hidden="1">
      <c r="M24" s="1621"/>
      <c r="N24" s="1621"/>
      <c r="O24" s="1622" t="s">
        <v>413</v>
      </c>
      <c r="P24" s="1621"/>
      <c r="Q24" s="1623"/>
      <c r="R24" s="1623"/>
      <c r="AA24" s="1620" t="s">
        <v>415</v>
      </c>
      <c r="AC24" s="1620" t="s">
        <v>416</v>
      </c>
      <c r="AD24" s="1620" t="s">
        <v>464</v>
      </c>
      <c r="AH24" s="1620" t="s">
        <v>464</v>
      </c>
      <c r="AK24" s="1620" t="s">
        <v>501</v>
      </c>
      <c r="AL24" s="1620" t="s">
        <v>464</v>
      </c>
      <c r="AP24" s="1620" t="s">
        <v>464</v>
      </c>
      <c r="AY24" s="1620" t="s">
        <v>415</v>
      </c>
      <c r="BA24" s="1620" t="s">
        <v>416</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"Ростовские тепловые сети"</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0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0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418</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0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419</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0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03"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418</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03"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419</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0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422</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422</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296</v>
      </c>
      <c r="BI40" s="1268">
        <v>14</v>
      </c>
    </row>
    <row customHeight="1" ht="14.699999999999998">
      <c r="Q41" s="404"/>
      <c r="R41" s="489"/>
      <c r="S41" s="2386" t="s">
        <v>88</v>
      </c>
      <c r="T41" s="2322" t="s">
        <v>502</v>
      </c>
      <c r="U41" s="414"/>
      <c r="V41" s="2387" t="s">
        <v>424</v>
      </c>
      <c r="W41" s="2388"/>
      <c r="X41" s="2388"/>
      <c r="Y41" s="2388"/>
      <c r="Z41" s="2388"/>
      <c r="AA41" s="2388"/>
      <c r="AB41" s="2389"/>
      <c r="AC41" s="2390" t="s">
        <v>425</v>
      </c>
      <c r="AD41" s="2441" t="s">
        <v>519</v>
      </c>
      <c r="AE41" s="2404"/>
      <c r="AF41" s="2404"/>
      <c r="AG41" s="2442"/>
      <c r="AH41" s="2441" t="s">
        <v>520</v>
      </c>
      <c r="AI41" s="2404"/>
      <c r="AJ41" s="2404"/>
      <c r="AK41" s="2442"/>
      <c r="AL41" s="2441" t="s">
        <v>521</v>
      </c>
      <c r="AM41" s="2404"/>
      <c r="AN41" s="2404"/>
      <c r="AO41" s="2442"/>
      <c r="AP41" s="2441" t="s">
        <v>506</v>
      </c>
      <c r="AQ41" s="2404"/>
      <c r="AR41" s="2404"/>
      <c r="AS41" s="2442"/>
      <c r="AT41" s="2387" t="s">
        <v>424</v>
      </c>
      <c r="AU41" s="2388"/>
      <c r="AV41" s="2388"/>
      <c r="AW41" s="2388"/>
      <c r="AX41" s="2388"/>
      <c r="AY41" s="2388"/>
      <c r="AZ41" s="2389"/>
      <c r="BA41" s="2390" t="s">
        <v>425</v>
      </c>
      <c r="BB41" s="2393" t="s">
        <v>427</v>
      </c>
      <c r="BC41" s="2240"/>
      <c r="BI41" s="1268">
        <v>14</v>
      </c>
    </row>
    <row customHeight="1" ht="35.699999999999996">
      <c r="Q42" s="404"/>
      <c r="R42" s="489"/>
      <c r="S42" s="2386"/>
      <c r="T42" s="2322"/>
      <c r="U42" s="1144"/>
      <c r="V42" s="2305" t="s">
        <v>507</v>
      </c>
      <c r="W42" s="2306"/>
      <c r="X42" s="2305" t="s">
        <v>508</v>
      </c>
      <c r="Y42" s="2306"/>
      <c r="Z42" s="2407" t="s">
        <v>509</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522</v>
      </c>
      <c r="AU42" s="2306"/>
      <c r="AV42" s="2305" t="s">
        <v>523</v>
      </c>
      <c r="AW42" s="2306"/>
      <c r="AX42" s="2407" t="s">
        <v>509</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132</v>
      </c>
      <c r="C44" s="1483" t="s">
        <v>133</v>
      </c>
      <c r="D44" s="1483" t="s">
        <v>134</v>
      </c>
      <c r="E44" s="1477" t="s">
        <v>432</v>
      </c>
      <c r="F44" s="1477" t="s">
        <v>433</v>
      </c>
      <c r="G44" s="1477" t="s">
        <v>434</v>
      </c>
      <c r="H44" s="1477" t="s">
        <v>435</v>
      </c>
      <c r="I44" s="1477" t="s">
        <v>436</v>
      </c>
      <c r="J44" s="1477" t="s">
        <v>437</v>
      </c>
      <c r="K44" s="1477" t="s">
        <v>438</v>
      </c>
      <c r="L44" s="1477" t="s">
        <v>413</v>
      </c>
      <c r="Q44" s="404"/>
      <c r="R44" s="489"/>
      <c r="S44" s="2386"/>
      <c r="T44" s="2322"/>
      <c r="U44" s="415"/>
      <c r="V44" s="1592" t="s">
        <v>473</v>
      </c>
      <c r="W44" s="1592" t="s">
        <v>474</v>
      </c>
      <c r="X44" s="1592" t="s">
        <v>473</v>
      </c>
      <c r="Y44" s="1592" t="s">
        <v>474</v>
      </c>
      <c r="Z44" s="1602" t="s">
        <v>441</v>
      </c>
      <c r="AA44" s="2383" t="s">
        <v>442</v>
      </c>
      <c r="AB44" s="2384"/>
      <c r="AC44" s="2392"/>
      <c r="AD44" s="2446"/>
      <c r="AE44" s="2447"/>
      <c r="AF44" s="2447"/>
      <c r="AG44" s="2448"/>
      <c r="AH44" s="2446"/>
      <c r="AI44" s="2447"/>
      <c r="AJ44" s="2447"/>
      <c r="AK44" s="2448"/>
      <c r="AL44" s="2446"/>
      <c r="AM44" s="2447"/>
      <c r="AN44" s="2447"/>
      <c r="AO44" s="2448"/>
      <c r="AP44" s="2446"/>
      <c r="AQ44" s="2447"/>
      <c r="AR44" s="2447"/>
      <c r="AS44" s="2448"/>
      <c r="AT44" s="1592" t="s">
        <v>473</v>
      </c>
      <c r="AU44" s="1592" t="s">
        <v>474</v>
      </c>
      <c r="AV44" s="1592" t="s">
        <v>473</v>
      </c>
      <c r="AW44" s="1592" t="s">
        <v>474</v>
      </c>
      <c r="AX44" s="1602" t="s">
        <v>441</v>
      </c>
      <c r="AY44" s="2383" t="s">
        <v>442</v>
      </c>
      <c r="AZ44" s="2384"/>
      <c r="BA44" s="2392"/>
      <c r="BB44" s="2395"/>
      <c r="BC44" s="2240"/>
      <c r="BI44" s="1268">
        <v>14</v>
      </c>
    </row>
    <row s="6193"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106</v>
      </c>
      <c r="T45" s="1368" t="s">
        <v>107</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271</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120</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271</v>
      </c>
      <c r="B47" s="1476" t="s">
        <v>272</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393</v>
      </c>
      <c r="BE47" s="613"/>
      <c r="BF47" s="613" t="str">
        <f>IF(T47="","",T47)</f>
        <v>Территория действия тарифа</v>
      </c>
      <c r="BG47" s="613"/>
      <c r="BH47" s="613"/>
      <c r="BI47" s="1268">
        <v>21</v>
      </c>
    </row>
    <row customHeight="1" ht="35.699999999999996">
      <c r="A48" s="1476" t="s">
        <v>271</v>
      </c>
      <c r="B48" s="1476" t="s">
        <v>272</v>
      </c>
      <c r="C48" s="1476" t="s">
        <v>273</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512</v>
      </c>
      <c r="BE48" s="613"/>
      <c r="BF48" s="613" t="str">
        <f>IF(T48="","",T48)</f>
        <v>Наименование централизованной системы водоотведения</v>
      </c>
      <c r="BG48" s="613"/>
      <c r="BH48" s="613"/>
      <c r="BI48" s="1268">
        <v>34</v>
      </c>
    </row>
    <row s="5677" customFormat="1" customHeight="1" ht="0">
      <c r="A49" s="1456" t="s">
        <v>271</v>
      </c>
      <c r="B49" s="1456" t="s">
        <v>272</v>
      </c>
      <c r="C49" s="1456" t="s">
        <v>273</v>
      </c>
      <c r="D49" s="1456" t="s">
        <v>524</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397</v>
      </c>
      <c r="BE49" s="613"/>
      <c r="BF49" s="613" t="str">
        <f>IF(T49="","",T49)</f>
        <v/>
      </c>
      <c r="BG49" s="613"/>
      <c r="BH49" s="613"/>
      <c r="BI49" s="624">
        <v>0</v>
      </c>
    </row>
    <row s="5677" customFormat="1" customHeight="1" ht="0">
      <c r="A50" s="1456" t="s">
        <v>271</v>
      </c>
      <c r="B50" s="1456" t="s">
        <v>272</v>
      </c>
      <c r="C50" s="1456" t="s">
        <v>273</v>
      </c>
      <c r="D50" s="1456" t="s">
        <v>524</v>
      </c>
      <c r="E50" s="2372"/>
      <c r="F50" s="2372"/>
      <c r="G50" s="2372"/>
      <c r="H50" s="2372"/>
      <c r="I50" s="2369" t="str">
        <f>S49&amp;".1"</f>
        <v>.1</v>
      </c>
      <c r="J50" s="1456"/>
      <c r="K50" s="1456"/>
      <c r="L50" s="1459" t="s">
        <v>398</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677" customFormat="1" customHeight="1" ht="0">
      <c r="A51" s="1456" t="s">
        <v>271</v>
      </c>
      <c r="B51" s="1456" t="s">
        <v>272</v>
      </c>
      <c r="C51" s="1456" t="s">
        <v>273</v>
      </c>
      <c r="D51" s="1456" t="s">
        <v>524</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271</v>
      </c>
      <c r="B52" s="1476" t="s">
        <v>272</v>
      </c>
      <c r="C52" s="1476" t="s">
        <v>273</v>
      </c>
      <c r="D52" s="1476" t="s">
        <v>524</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99">
        <v>1</v>
      </c>
      <c r="AS52" s="1605" t="s">
        <v>22</v>
      </c>
      <c r="AT52" s="864"/>
      <c r="AU52" s="1370"/>
      <c r="AV52" s="864"/>
      <c r="AW52" s="1370"/>
      <c r="AX52" s="1847"/>
      <c r="AY52" s="1582" t="s">
        <v>65</v>
      </c>
      <c r="AZ52" s="1847"/>
      <c r="BA52" s="1582" t="s">
        <v>65</v>
      </c>
      <c r="BB52" s="1461"/>
      <c r="BC52" s="2366" t="s">
        <v>496</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497</v>
      </c>
      <c r="AT53" s="1506"/>
      <c r="AU53" s="1609"/>
      <c r="AV53" s="1506"/>
      <c r="AW53" s="1609"/>
      <c r="AX53" s="1506"/>
      <c r="AY53" s="1506"/>
      <c r="AZ53" s="1506"/>
      <c r="BA53" s="1506"/>
      <c r="BB53" s="1510"/>
      <c r="BC53" s="2367"/>
      <c r="BE53" s="613"/>
      <c r="BF53" s="613"/>
      <c r="BG53" s="613"/>
      <c r="BH53" s="613"/>
      <c r="BI53" s="1268">
        <v>11</v>
      </c>
    </row>
    <row customHeight="1" ht="11.549999999999999">
      <c r="A54" s="1476" t="s">
        <v>271</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271</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271</v>
      </c>
      <c r="B56" s="1476" t="s">
        <v>272</v>
      </c>
      <c r="C56" s="1476" t="s">
        <v>273</v>
      </c>
      <c r="D56" s="1476" t="s">
        <v>524</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500</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271</v>
      </c>
      <c r="B57" s="1476" t="s">
        <v>272</v>
      </c>
      <c r="C57" s="1476" t="s">
        <v>273</v>
      </c>
      <c r="D57" s="1476" t="s">
        <v>524</v>
      </c>
      <c r="E57" s="2372"/>
      <c r="F57" s="2372"/>
      <c r="G57" s="2372"/>
      <c r="H57" s="2372"/>
      <c r="I57" s="2399"/>
      <c r="J57" s="2369"/>
      <c r="K57" s="1476"/>
      <c r="L57" s="1477"/>
      <c r="P57" s="2370"/>
      <c r="Q57" s="2370"/>
      <c r="R57" s="469"/>
      <c r="S57" s="1391"/>
      <c r="T57" s="400" t="s">
        <v>463</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677" customFormat="1" customHeight="1" ht="0">
      <c r="A58" s="1456" t="s">
        <v>271</v>
      </c>
      <c r="B58" s="1456" t="s">
        <v>272</v>
      </c>
      <c r="C58" s="1456" t="s">
        <v>273</v>
      </c>
      <c r="D58" s="1456" t="s">
        <v>524</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677" customFormat="1" customHeight="1" ht="0">
      <c r="A59" s="1456" t="s">
        <v>271</v>
      </c>
      <c r="B59" s="1456" t="s">
        <v>272</v>
      </c>
      <c r="C59" s="1456" t="s">
        <v>273</v>
      </c>
      <c r="D59" s="1456" t="s">
        <v>524</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677" customFormat="1" customHeight="1" ht="0">
      <c r="A60" s="1456" t="s">
        <v>271</v>
      </c>
      <c r="B60" s="1456" t="s">
        <v>272</v>
      </c>
      <c r="C60" s="1456" t="s">
        <v>273</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677" customFormat="1" customHeight="1" ht="0">
      <c r="A61" s="1456" t="s">
        <v>271</v>
      </c>
      <c r="B61" s="1456" t="s">
        <v>272</v>
      </c>
      <c r="C61" s="1427"/>
      <c r="D61" s="1427"/>
      <c r="E61" s="2372"/>
      <c r="F61" s="2371"/>
      <c r="G61" s="1427"/>
      <c r="H61" s="1427"/>
      <c r="I61" s="1427"/>
      <c r="J61" s="1427"/>
      <c r="K61" s="1427"/>
      <c r="L61" s="1607"/>
      <c r="M61" s="1434"/>
      <c r="N61" s="1434"/>
      <c r="P61" s="1429"/>
      <c r="Q61" s="1430"/>
      <c r="R61" s="1429"/>
      <c r="S61" s="1435"/>
      <c r="T61" s="1438" t="s">
        <v>410</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677" customFormat="1" customHeight="1" ht="0">
      <c r="A62" s="1456" t="s">
        <v>271</v>
      </c>
      <c r="B62" s="1456"/>
      <c r="C62" s="1456"/>
      <c r="D62" s="1456"/>
      <c r="E62" s="2371"/>
      <c r="F62" s="1456"/>
      <c r="G62" s="1456"/>
      <c r="H62" s="1456"/>
      <c r="I62" s="1456"/>
      <c r="J62" s="1456"/>
      <c r="K62" s="1456"/>
      <c r="L62" s="1459"/>
      <c r="M62" s="1434"/>
      <c r="N62" s="1434"/>
      <c r="O62" s="631"/>
      <c r="P62" s="493"/>
      <c r="Q62" s="1457"/>
      <c r="R62" s="493"/>
      <c r="S62" s="1435"/>
      <c r="T62" s="1438" t="s">
        <v>411</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677"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443</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B0D71-8423-0378-0897-7705C5D4EF4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676" width="10.57421875" hidden="1"/>
    <col min="2" max="2" style="5676" width="11.00390625" hidden="1" customWidth="1"/>
    <col min="3" max="3" style="5676" width="10.57421875" hidden="1"/>
    <col min="4" max="4" style="5676" width="11.8515625" hidden="1" customWidth="1"/>
    <col min="5" max="5" style="5676" width="10.00390625" hidden="1" customWidth="1"/>
    <col min="6" max="6" style="5676" width="8.7109375" hidden="1" customWidth="1"/>
    <col min="7" max="7" style="5676" width="7.57421875" hidden="1" customWidth="1"/>
    <col min="8" max="8" style="5676" width="11.421875" hidden="1" customWidth="1"/>
    <col min="9" max="9" style="5676" width="14.140625" hidden="1" customWidth="1"/>
    <col min="10" max="10" style="5676" width="9.8515625" hidden="1" customWidth="1"/>
    <col min="11" max="11" style="5676" width="14.7109375" hidden="1" customWidth="1"/>
    <col min="12" max="12" style="6437" width="19.140625" hidden="1" customWidth="1"/>
    <col min="13" max="14" style="6438" width="12.28125" hidden="1" customWidth="1"/>
    <col min="15" max="15" style="6438" width="23.421875" hidden="1" customWidth="1"/>
    <col min="16" max="16" style="6439" width="3.00390625" customWidth="1"/>
    <col min="17" max="18" style="6440" width="3.00390625" customWidth="1"/>
    <col min="19" max="19" style="6441" width="12.00390625" customWidth="1"/>
    <col min="20" max="20" style="5599" width="35.00390625" customWidth="1"/>
    <col min="21" max="21" style="5599" width="0.140625" customWidth="1"/>
    <col min="22" max="28" style="5599" width="19.7109375" hidden="1" customWidth="1"/>
    <col min="29" max="29" style="5599" width="11.7109375" hidden="1" customWidth="1"/>
    <col min="30" max="30" style="5599" width="3.7109375" hidden="1" customWidth="1"/>
    <col min="31" max="31" style="5599" width="11.7109375" hidden="1" customWidth="1"/>
    <col min="32" max="32" style="5599" width="8.57421875" hidden="1" customWidth="1"/>
    <col min="33" max="33" style="5599" width="19.7109375" customWidth="1"/>
    <col min="34" max="39" style="5599" width="19.00390625" customWidth="1"/>
    <col min="40" max="40" style="5599" width="11.00390625" customWidth="1"/>
    <col min="41" max="41" style="5599" width="3.7109375" customWidth="1"/>
    <col min="42" max="42" style="5599" width="11.00390625" customWidth="1"/>
    <col min="43" max="43" style="5599" width="8.57421875" hidden="1" customWidth="1"/>
    <col min="44" max="44" style="5599" width="4.00390625" customWidth="1"/>
    <col min="45" max="45" style="5599" width="115.00390625" customWidth="1"/>
    <col min="46" max="50" style="5677" width="10.00390625" customWidth="1"/>
    <col min="51" max="51" style="5599"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120</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392</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393</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525</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526</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478</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479</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401</v>
      </c>
      <c r="P6" s="2370"/>
      <c r="Q6" s="2370">
        <v>1</v>
      </c>
      <c r="R6" s="470"/>
      <c r="S6" s="1606">
        <f>$J6</f>
      </c>
      <c r="T6" s="399" t="s">
        <v>402</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480</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65</v>
      </c>
      <c r="AE7" s="2378"/>
      <c r="AF7" s="2220" t="s">
        <v>65</v>
      </c>
      <c r="AG7" s="864"/>
      <c r="AH7" s="864"/>
      <c r="AI7" s="864"/>
      <c r="AJ7" s="864"/>
      <c r="AK7" s="864"/>
      <c r="AL7" s="864"/>
      <c r="AM7" s="864"/>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481</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482</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407</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483</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67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410</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67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411</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65</v>
      </c>
      <c r="AP15" s="2380"/>
      <c r="AQ15" s="2381" t="s">
        <v>65</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676" customFormat="1" customHeight="1" ht="22.5" hidden="1">
      <c r="L18" s="1591"/>
      <c r="M18" s="1475"/>
      <c r="N18" s="1475"/>
      <c r="O18" s="1480" t="s">
        <v>412</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676"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676" customFormat="1" customHeight="1" ht="12" hidden="1">
      <c r="L20" s="1591"/>
      <c r="M20" s="1475"/>
      <c r="N20" s="1475"/>
      <c r="O20" s="1477" t="s">
        <v>413</v>
      </c>
      <c r="P20" s="1475"/>
      <c r="Q20" s="1555"/>
      <c r="R20" s="1555"/>
      <c r="S20" s="842"/>
      <c r="T20" s="1273" t="s">
        <v>414</v>
      </c>
      <c r="W20" s="1479"/>
      <c r="X20" s="1479"/>
      <c r="Y20" s="1479"/>
      <c r="Z20" s="1479"/>
      <c r="AA20" s="1479"/>
      <c r="AB20" s="1479"/>
      <c r="AD20" s="299" t="s">
        <v>415</v>
      </c>
      <c r="AF20" s="299" t="s">
        <v>416</v>
      </c>
      <c r="AG20" s="1273" t="s">
        <v>414</v>
      </c>
      <c r="AH20" s="1479"/>
      <c r="AI20" s="1479"/>
      <c r="AJ20" s="1479"/>
      <c r="AK20" s="1479"/>
      <c r="AL20" s="1479"/>
      <c r="AO20" s="299" t="s">
        <v>417</v>
      </c>
      <c r="AQ20" s="299" t="s">
        <v>416</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"Ростовские тепловые сети"</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803"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803" customFormat="1" customHeight="1" ht="18.75" hidden="1">
      <c r="A28" s="1481"/>
      <c r="B28" s="1481"/>
      <c r="C28" s="1481"/>
      <c r="D28" s="1481"/>
      <c r="E28" s="1481"/>
      <c r="F28" s="1481"/>
      <c r="G28" s="1481"/>
      <c r="H28" s="1481"/>
      <c r="I28" s="1481"/>
      <c r="J28" s="1481"/>
      <c r="K28" s="1481"/>
      <c r="L28" s="1482"/>
      <c r="M28" s="1481"/>
      <c r="N28" s="1481"/>
      <c r="O28" s="1481"/>
      <c r="S28" s="2363" t="s">
        <v>418</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803" customFormat="1" customHeight="1" ht="18.75" hidden="1">
      <c r="A29" s="1481"/>
      <c r="B29" s="1481"/>
      <c r="C29" s="1481"/>
      <c r="D29" s="1481"/>
      <c r="E29" s="1481"/>
      <c r="F29" s="1481"/>
      <c r="G29" s="1481"/>
      <c r="H29" s="1481"/>
      <c r="I29" s="1481"/>
      <c r="J29" s="1481"/>
      <c r="K29" s="1481"/>
      <c r="L29" s="1482"/>
      <c r="M29" s="1481"/>
      <c r="N29" s="1481"/>
      <c r="O29" s="1481"/>
      <c r="S29" s="2363" t="s">
        <v>419</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803"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803" customFormat="1" customHeight="1" ht="18.75" hidden="1">
      <c r="A32" s="1481"/>
      <c r="B32" s="1481"/>
      <c r="C32" s="1481"/>
      <c r="D32" s="1481"/>
      <c r="E32" s="1481"/>
      <c r="F32" s="1481"/>
      <c r="G32" s="1481"/>
      <c r="H32" s="1481"/>
      <c r="I32" s="1481"/>
      <c r="J32" s="1481"/>
      <c r="K32" s="1481"/>
      <c r="L32" s="1482"/>
      <c r="M32" s="1481"/>
      <c r="N32" s="1481"/>
      <c r="O32" s="1481"/>
      <c r="S32" s="2363" t="s">
        <v>420</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803" customFormat="1" customHeight="1" ht="18.75" hidden="1">
      <c r="A33" s="1481"/>
      <c r="B33" s="1481"/>
      <c r="C33" s="1481"/>
      <c r="D33" s="1481"/>
      <c r="E33" s="1481"/>
      <c r="F33" s="1481"/>
      <c r="G33" s="1481"/>
      <c r="H33" s="1481"/>
      <c r="I33" s="1481"/>
      <c r="J33" s="1481"/>
      <c r="K33" s="1481"/>
      <c r="L33" s="1482"/>
      <c r="M33" s="1481"/>
      <c r="N33" s="1481"/>
      <c r="O33" s="1481"/>
      <c r="S33" s="2363" t="s">
        <v>421</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80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422</v>
      </c>
      <c r="AG34" s="439"/>
      <c r="AH34" s="1748"/>
      <c r="AI34" s="1748"/>
      <c r="AJ34" s="1748"/>
      <c r="AK34" s="1748"/>
      <c r="AL34" s="1748"/>
      <c r="AM34" s="439"/>
      <c r="AN34" s="439"/>
      <c r="AO34" s="439"/>
      <c r="AP34" s="439"/>
      <c r="AQ34" s="391" t="s">
        <v>422</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295</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296</v>
      </c>
      <c r="AY36" s="1268">
        <v>14</v>
      </c>
    </row>
    <row customHeight="1" ht="14.699999999999998">
      <c r="Q37" s="489"/>
      <c r="R37" s="489"/>
      <c r="S37" s="2386" t="s">
        <v>88</v>
      </c>
      <c r="T37" s="2322" t="s">
        <v>423</v>
      </c>
      <c r="U37" s="414"/>
      <c r="V37" s="2387" t="s">
        <v>424</v>
      </c>
      <c r="W37" s="2404"/>
      <c r="X37" s="2404"/>
      <c r="Y37" s="2404"/>
      <c r="Z37" s="2404"/>
      <c r="AA37" s="2404"/>
      <c r="AB37" s="2404"/>
      <c r="AC37" s="2388"/>
      <c r="AD37" s="2388"/>
      <c r="AE37" s="2389"/>
      <c r="AF37" s="2390" t="s">
        <v>425</v>
      </c>
      <c r="AG37" s="2387" t="s">
        <v>424</v>
      </c>
      <c r="AH37" s="2388"/>
      <c r="AI37" s="2388"/>
      <c r="AJ37" s="2388"/>
      <c r="AK37" s="2388"/>
      <c r="AL37" s="2388"/>
      <c r="AM37" s="2388"/>
      <c r="AN37" s="2388"/>
      <c r="AO37" s="2388"/>
      <c r="AP37" s="2389"/>
      <c r="AQ37" s="2390" t="s">
        <v>426</v>
      </c>
      <c r="AR37" s="2393" t="s">
        <v>427</v>
      </c>
      <c r="AS37" s="2240"/>
      <c r="AY37" s="1268">
        <v>14</v>
      </c>
    </row>
    <row customHeight="1" ht="19.95">
      <c r="Q38" s="489"/>
      <c r="R38" s="489"/>
      <c r="S38" s="2386"/>
      <c r="T38" s="2322"/>
      <c r="U38" s="1144"/>
      <c r="V38" s="2479" t="s">
        <v>527</v>
      </c>
      <c r="W38" s="2478" t="s">
        <v>528</v>
      </c>
      <c r="X38" s="2478"/>
      <c r="Y38" s="2478"/>
      <c r="Z38" s="2478" t="s">
        <v>529</v>
      </c>
      <c r="AA38" s="2478"/>
      <c r="AB38" s="2478"/>
      <c r="AC38" s="2407" t="s">
        <v>431</v>
      </c>
      <c r="AD38" s="2426"/>
      <c r="AE38" s="2427"/>
      <c r="AF38" s="2391"/>
      <c r="AG38" s="2479" t="s">
        <v>527</v>
      </c>
      <c r="AH38" s="2478" t="s">
        <v>528</v>
      </c>
      <c r="AI38" s="2478"/>
      <c r="AJ38" s="2478"/>
      <c r="AK38" s="2478" t="s">
        <v>529</v>
      </c>
      <c r="AL38" s="2478"/>
      <c r="AM38" s="2478"/>
      <c r="AN38" s="2407" t="s">
        <v>431</v>
      </c>
      <c r="AO38" s="2426"/>
      <c r="AP38" s="2427"/>
      <c r="AQ38" s="2391"/>
      <c r="AR38" s="2394"/>
      <c r="AS38" s="2240"/>
      <c r="AY38" s="1268">
        <v>19</v>
      </c>
    </row>
    <row s="5599"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530</v>
      </c>
      <c r="X39" s="2478" t="s">
        <v>531</v>
      </c>
      <c r="Y39" s="2478"/>
      <c r="Z39" s="2478" t="s">
        <v>532</v>
      </c>
      <c r="AA39" s="2478" t="s">
        <v>531</v>
      </c>
      <c r="AB39" s="2478"/>
      <c r="AC39" s="2408"/>
      <c r="AD39" s="2428"/>
      <c r="AE39" s="2429"/>
      <c r="AF39" s="2391"/>
      <c r="AG39" s="2479"/>
      <c r="AH39" s="2478" t="s">
        <v>530</v>
      </c>
      <c r="AI39" s="2478" t="s">
        <v>531</v>
      </c>
      <c r="AJ39" s="2478"/>
      <c r="AK39" s="2478" t="s">
        <v>532</v>
      </c>
      <c r="AL39" s="2478" t="s">
        <v>531</v>
      </c>
      <c r="AM39" s="2478"/>
      <c r="AN39" s="2408"/>
      <c r="AO39" s="2428"/>
      <c r="AP39" s="2429"/>
      <c r="AQ39" s="2391"/>
      <c r="AR39" s="2394"/>
      <c r="AS39" s="2240"/>
      <c r="AT39" s="1749"/>
      <c r="AU39" s="1749"/>
      <c r="AV39" s="1749"/>
      <c r="AW39" s="1749"/>
      <c r="AX39" s="1749"/>
      <c r="AY39" s="1744">
        <v>19</v>
      </c>
    </row>
    <row customHeight="1" ht="61.949999999999996">
      <c r="A40" s="1483"/>
      <c r="B40" s="1483" t="s">
        <v>132</v>
      </c>
      <c r="C40" s="1483" t="s">
        <v>133</v>
      </c>
      <c r="D40" s="1483" t="s">
        <v>134</v>
      </c>
      <c r="E40" s="1477" t="s">
        <v>432</v>
      </c>
      <c r="F40" s="1477" t="s">
        <v>433</v>
      </c>
      <c r="G40" s="1477" t="s">
        <v>434</v>
      </c>
      <c r="H40" s="1477"/>
      <c r="I40" s="1477" t="s">
        <v>485</v>
      </c>
      <c r="J40" s="1477" t="s">
        <v>437</v>
      </c>
      <c r="K40" s="1477" t="s">
        <v>486</v>
      </c>
      <c r="L40" s="1477" t="s">
        <v>413</v>
      </c>
      <c r="Q40" s="489"/>
      <c r="R40" s="489"/>
      <c r="S40" s="2386"/>
      <c r="T40" s="2322"/>
      <c r="U40" s="415"/>
      <c r="V40" s="2479"/>
      <c r="W40" s="2478"/>
      <c r="X40" s="2096" t="s">
        <v>533</v>
      </c>
      <c r="Y40" s="2096" t="s">
        <v>534</v>
      </c>
      <c r="Z40" s="2478"/>
      <c r="AA40" s="2096" t="s">
        <v>535</v>
      </c>
      <c r="AB40" s="2096" t="s">
        <v>536</v>
      </c>
      <c r="AC40" s="1602" t="s">
        <v>441</v>
      </c>
      <c r="AD40" s="2383" t="s">
        <v>442</v>
      </c>
      <c r="AE40" s="2384"/>
      <c r="AF40" s="2392"/>
      <c r="AG40" s="2479"/>
      <c r="AH40" s="2478"/>
      <c r="AI40" s="2096" t="s">
        <v>533</v>
      </c>
      <c r="AJ40" s="2096" t="s">
        <v>534</v>
      </c>
      <c r="AK40" s="2478"/>
      <c r="AL40" s="2096" t="s">
        <v>535</v>
      </c>
      <c r="AM40" s="2096" t="s">
        <v>536</v>
      </c>
      <c r="AN40" s="1602" t="s">
        <v>441</v>
      </c>
      <c r="AO40" s="2383" t="s">
        <v>442</v>
      </c>
      <c r="AP40" s="2384"/>
      <c r="AQ40" s="2392"/>
      <c r="AR40" s="2395"/>
      <c r="AS40" s="2240"/>
      <c r="AY40" s="1268">
        <v>59</v>
      </c>
    </row>
    <row s="6193"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106</v>
      </c>
      <c r="T41" s="1368" t="s">
        <v>107</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246</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120</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246</v>
      </c>
      <c r="B43" s="1476" t="s">
        <v>247</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392</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393</v>
      </c>
      <c r="AU43" s="613"/>
      <c r="AV43" s="613" t="str">
        <f>IF(T43="","",T43)</f>
        <v>Территория действия тарифа</v>
      </c>
      <c r="AW43" s="613"/>
      <c r="AX43" s="613"/>
      <c r="AY43" s="1268">
        <v>23</v>
      </c>
    </row>
    <row customHeight="1" ht="24">
      <c r="A44" s="1476" t="s">
        <v>246</v>
      </c>
      <c r="B44" s="1476" t="s">
        <v>247</v>
      </c>
      <c r="C44" s="1476" t="s">
        <v>248</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525</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526</v>
      </c>
      <c r="AU44" s="613"/>
      <c r="AV44" s="613" t="str">
        <f>IF(T44="","",T44)</f>
        <v>Наименование централизованной системы горячего водоснабжения</v>
      </c>
      <c r="AW44" s="613"/>
      <c r="AX44" s="613"/>
      <c r="AY44" s="1268">
        <v>23</v>
      </c>
    </row>
    <row customHeight="1" ht="24">
      <c r="A45" s="1476" t="s">
        <v>246</v>
      </c>
      <c r="B45" s="1476" t="s">
        <v>247</v>
      </c>
      <c r="C45" s="1476" t="s">
        <v>248</v>
      </c>
      <c r="D45" s="1476" t="s">
        <v>537</v>
      </c>
      <c r="E45" s="2372"/>
      <c r="F45" s="2372"/>
      <c r="G45" s="2372"/>
      <c r="H45" s="2372"/>
      <c r="I45" s="2369" t="str">
        <f>S44&amp;".1"</f>
        <v>...1</v>
      </c>
      <c r="J45" s="1476"/>
      <c r="K45" s="1476"/>
      <c r="L45" s="1477"/>
      <c r="P45" s="2370">
        <v>1</v>
      </c>
      <c r="Q45" s="1594"/>
      <c r="R45" s="469"/>
      <c r="S45" s="1606" t="str">
        <f>$I45</f>
        <v>...1</v>
      </c>
      <c r="T45" s="398" t="s">
        <v>478</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479</v>
      </c>
      <c r="AU45" s="613"/>
      <c r="AV45" s="613" t="str">
        <f>IF(T45="","",T45)</f>
        <v>Наименование признака дифференциации</v>
      </c>
      <c r="AW45" s="613"/>
      <c r="AX45" s="613"/>
      <c r="AY45" s="1268">
        <v>23</v>
      </c>
    </row>
    <row customHeight="1" ht="24">
      <c r="A46" s="1476" t="s">
        <v>246</v>
      </c>
      <c r="B46" s="1476" t="s">
        <v>247</v>
      </c>
      <c r="C46" s="1476" t="s">
        <v>248</v>
      </c>
      <c r="D46" s="1476" t="s">
        <v>537</v>
      </c>
      <c r="E46" s="2372"/>
      <c r="F46" s="2372"/>
      <c r="G46" s="2372"/>
      <c r="H46" s="2372"/>
      <c r="I46" s="2399"/>
      <c r="J46" s="2369" t="str">
        <f>I45&amp;".1"</f>
        <v>...1.1</v>
      </c>
      <c r="K46" s="1476"/>
      <c r="L46" s="1477" t="s">
        <v>401</v>
      </c>
      <c r="P46" s="2370"/>
      <c r="Q46" s="2370">
        <v>1</v>
      </c>
      <c r="R46" s="470"/>
      <c r="S46" s="1606" t="str">
        <f>$J46</f>
        <v>...1.1</v>
      </c>
      <c r="T46" s="399" t="s">
        <v>402</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480</v>
      </c>
      <c r="AU46" s="613"/>
      <c r="AV46" s="613" t="str">
        <f>IF(T46="","",T46)</f>
        <v>Группа потребителей</v>
      </c>
      <c r="AW46" s="613"/>
      <c r="AX46" s="613"/>
      <c r="AY46" s="1268">
        <v>23</v>
      </c>
    </row>
    <row customHeight="1" ht="24">
      <c r="A47" s="1476" t="s">
        <v>246</v>
      </c>
      <c r="B47" s="1476" t="s">
        <v>247</v>
      </c>
      <c r="C47" s="1476" t="s">
        <v>248</v>
      </c>
      <c r="D47" s="1476" t="s">
        <v>537</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65</v>
      </c>
      <c r="AE47" s="2380"/>
      <c r="AF47" s="2381" t="s">
        <v>65</v>
      </c>
      <c r="AG47" s="864"/>
      <c r="AH47" s="864"/>
      <c r="AI47" s="864"/>
      <c r="AJ47" s="864"/>
      <c r="AK47" s="864"/>
      <c r="AL47" s="864"/>
      <c r="AM47" s="864"/>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246</v>
      </c>
      <c r="B48" s="1476" t="s">
        <v>247</v>
      </c>
      <c r="C48" s="1476" t="s">
        <v>248</v>
      </c>
      <c r="D48" s="1476" t="s">
        <v>537</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246</v>
      </c>
      <c r="B49" s="1476" t="s">
        <v>247</v>
      </c>
      <c r="C49" s="1476" t="s">
        <v>248</v>
      </c>
      <c r="D49" s="1476" t="s">
        <v>537</v>
      </c>
      <c r="E49" s="2372"/>
      <c r="F49" s="2372"/>
      <c r="G49" s="2372"/>
      <c r="H49" s="2372"/>
      <c r="I49" s="2399"/>
      <c r="J49" s="2369"/>
      <c r="K49" s="1476"/>
      <c r="L49" s="1477"/>
      <c r="P49" s="2370"/>
      <c r="Q49" s="2370"/>
      <c r="R49" s="469"/>
      <c r="S49" s="1391"/>
      <c r="T49" s="400" t="s">
        <v>481</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482</v>
      </c>
      <c r="AU49" s="613"/>
      <c r="AV49" s="613" t="str">
        <f>IF(T49="","",T49)</f>
        <v>Добавить значение признака дифференциации</v>
      </c>
      <c r="AW49" s="613"/>
      <c r="AX49" s="613"/>
      <c r="AY49" s="1268">
        <v>20</v>
      </c>
    </row>
    <row customHeight="1" ht="22.049999999999997">
      <c r="A50" s="1476" t="s">
        <v>246</v>
      </c>
      <c r="B50" s="1476" t="s">
        <v>247</v>
      </c>
      <c r="C50" s="1476" t="s">
        <v>248</v>
      </c>
      <c r="D50" s="1476" t="s">
        <v>537</v>
      </c>
      <c r="E50" s="2372"/>
      <c r="F50" s="2372"/>
      <c r="G50" s="2372"/>
      <c r="H50" s="2372"/>
      <c r="I50" s="2369"/>
      <c r="J50" s="1476"/>
      <c r="K50" s="1476"/>
      <c r="L50" s="1477"/>
      <c r="P50" s="2370"/>
      <c r="Q50" s="1594"/>
      <c r="R50" s="469"/>
      <c r="S50" s="1391"/>
      <c r="T50" s="478" t="s">
        <v>407</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246</v>
      </c>
      <c r="B51" s="1476" t="s">
        <v>247</v>
      </c>
      <c r="C51" s="1476" t="s">
        <v>248</v>
      </c>
      <c r="D51" s="1476" t="s">
        <v>537</v>
      </c>
      <c r="E51" s="2372"/>
      <c r="F51" s="2372"/>
      <c r="G51" s="2372"/>
      <c r="H51" s="2371"/>
      <c r="I51" s="1476"/>
      <c r="J51" s="1476"/>
      <c r="K51" s="1476"/>
      <c r="L51" s="1477"/>
      <c r="M51" s="1478"/>
      <c r="N51" s="1478"/>
      <c r="O51" s="650"/>
      <c r="P51" s="473"/>
      <c r="Q51" s="488"/>
      <c r="R51" s="468"/>
      <c r="S51" s="1391"/>
      <c r="T51" s="485" t="s">
        <v>483</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677" customFormat="1" customHeight="1" ht="0">
      <c r="A52" s="1456" t="s">
        <v>246</v>
      </c>
      <c r="B52" s="1456" t="s">
        <v>247</v>
      </c>
      <c r="C52" s="1427"/>
      <c r="D52" s="1427"/>
      <c r="E52" s="2372"/>
      <c r="F52" s="2371"/>
      <c r="G52" s="1427"/>
      <c r="H52" s="1427"/>
      <c r="I52" s="1427"/>
      <c r="J52" s="1427"/>
      <c r="K52" s="1427"/>
      <c r="L52" s="1607"/>
      <c r="M52" s="1434"/>
      <c r="N52" s="1434"/>
      <c r="P52" s="1429"/>
      <c r="Q52" s="1430"/>
      <c r="R52" s="1429"/>
      <c r="S52" s="1435"/>
      <c r="T52" s="1438" t="s">
        <v>410</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677" customFormat="1" customHeight="1" ht="0">
      <c r="A53" s="1456" t="s">
        <v>246</v>
      </c>
      <c r="B53" s="1456"/>
      <c r="C53" s="1456"/>
      <c r="D53" s="1456"/>
      <c r="E53" s="2371"/>
      <c r="F53" s="1456"/>
      <c r="G53" s="1456"/>
      <c r="H53" s="1456"/>
      <c r="I53" s="1456"/>
      <c r="J53" s="1456"/>
      <c r="K53" s="1456"/>
      <c r="L53" s="1459"/>
      <c r="M53" s="1434"/>
      <c r="N53" s="1434"/>
      <c r="O53" s="631"/>
      <c r="P53" s="493"/>
      <c r="Q53" s="1457"/>
      <c r="R53" s="493"/>
      <c r="S53" s="1435"/>
      <c r="T53" s="1438" t="s">
        <v>411</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677"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443</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19061-BE14-5598-5551-4C1A703598E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676" width="10.57421875" hidden="1"/>
    <col min="2" max="2" style="5676" width="11.00390625" hidden="1" customWidth="1"/>
    <col min="3" max="3" style="5676" width="10.57421875" hidden="1"/>
    <col min="4" max="4" style="5676" width="11.8515625" hidden="1" customWidth="1"/>
    <col min="5" max="5" style="5676" width="10.00390625" hidden="1" customWidth="1"/>
    <col min="6" max="6" style="5676" width="8.7109375" hidden="1" customWidth="1"/>
    <col min="7" max="7" style="5676" width="7.57421875" hidden="1" customWidth="1"/>
    <col min="8" max="8" style="5676" width="11.421875" hidden="1" customWidth="1"/>
    <col min="9" max="9" style="5676" width="14.140625" hidden="1" customWidth="1"/>
    <col min="10" max="10" style="5676" width="9.8515625" hidden="1" customWidth="1"/>
    <col min="11" max="11" style="5676" width="14.7109375" hidden="1" customWidth="1"/>
    <col min="12" max="12" style="6437" width="19.140625" hidden="1" customWidth="1"/>
    <col min="13" max="14" style="6438" width="12.28125" hidden="1" customWidth="1"/>
    <col min="15" max="15" style="6438" width="23.421875" hidden="1" customWidth="1"/>
    <col min="16" max="16" style="6439" width="3.00390625" customWidth="1"/>
    <col min="17" max="18" style="6440" width="3.00390625" customWidth="1"/>
    <col min="19" max="19" style="6441" width="12.00390625" customWidth="1"/>
    <col min="20" max="20" style="5599" width="35.00390625" customWidth="1"/>
    <col min="21" max="21" style="5599" width="0.140625" customWidth="1"/>
    <col min="22" max="28" style="5599" width="19.7109375" hidden="1" customWidth="1"/>
    <col min="29" max="29" style="5599" width="11.7109375" hidden="1" customWidth="1"/>
    <col min="30" max="30" style="5599" width="3.7109375" hidden="1" customWidth="1"/>
    <col min="31" max="31" style="5599" width="11.7109375" hidden="1" customWidth="1"/>
    <col min="32" max="32" style="5599" width="8.57421875" hidden="1" customWidth="1"/>
    <col min="33" max="33" style="5599" width="19.7109375" customWidth="1"/>
    <col min="34" max="39" style="5599" width="19.00390625" customWidth="1"/>
    <col min="40" max="40" style="5599" width="11.00390625" customWidth="1"/>
    <col min="41" max="41" style="5599" width="3.7109375" customWidth="1"/>
    <col min="42" max="42" style="5599" width="11.00390625" customWidth="1"/>
    <col min="43" max="43" style="5599" width="8.57421875" hidden="1" customWidth="1"/>
    <col min="44" max="44" style="5599" width="4.00390625" customWidth="1"/>
    <col min="45" max="45" style="5599" width="115.00390625" customWidth="1"/>
    <col min="46" max="50" style="5677" width="10.00390625" customWidth="1"/>
    <col min="51" max="51" style="5599"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120</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392</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393</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525</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526</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478</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479</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401</v>
      </c>
      <c r="P6" s="2370"/>
      <c r="Q6" s="2370">
        <v>1</v>
      </c>
      <c r="R6" s="470"/>
      <c r="S6" s="1606">
        <f>$J6</f>
      </c>
      <c r="T6" s="399" t="s">
        <v>402</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480</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65</v>
      </c>
      <c r="AE7" s="2378"/>
      <c r="AF7" s="2220" t="s">
        <v>65</v>
      </c>
      <c r="AG7" s="864"/>
      <c r="AH7" s="864"/>
      <c r="AI7" s="864"/>
      <c r="AJ7" s="864"/>
      <c r="AK7" s="864"/>
      <c r="AL7" s="864"/>
      <c r="AM7" s="1370"/>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481</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482</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407</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483</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67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410</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67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411</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65</v>
      </c>
      <c r="AP15" s="2380"/>
      <c r="AQ15" s="2381" t="s">
        <v>65</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676" customFormat="1" customHeight="1" ht="22.5" hidden="1">
      <c r="L18" s="1591"/>
      <c r="M18" s="1475"/>
      <c r="N18" s="1475"/>
      <c r="O18" s="1480" t="s">
        <v>412</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676"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676" customFormat="1" customHeight="1" ht="12" hidden="1">
      <c r="L20" s="1591"/>
      <c r="M20" s="1475"/>
      <c r="N20" s="1475"/>
      <c r="O20" s="1477" t="s">
        <v>413</v>
      </c>
      <c r="P20" s="1475"/>
      <c r="Q20" s="1555"/>
      <c r="R20" s="1555"/>
      <c r="S20" s="842"/>
      <c r="T20" s="1273" t="s">
        <v>414</v>
      </c>
      <c r="W20" s="1479"/>
      <c r="X20" s="1479"/>
      <c r="Y20" s="1479"/>
      <c r="Z20" s="1479"/>
      <c r="AA20" s="1479"/>
      <c r="AD20" s="299" t="s">
        <v>415</v>
      </c>
      <c r="AF20" s="299" t="s">
        <v>416</v>
      </c>
      <c r="AG20" s="1273" t="s">
        <v>414</v>
      </c>
      <c r="AH20" s="1479"/>
      <c r="AI20" s="1479"/>
      <c r="AJ20" s="1479"/>
      <c r="AK20" s="1479"/>
      <c r="AL20" s="1479"/>
      <c r="AO20" s="299" t="s">
        <v>417</v>
      </c>
      <c r="AQ20" s="299" t="s">
        <v>416</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"Ростовские тепловые сети"</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803"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803" customFormat="1" customHeight="1" ht="18.75" hidden="1">
      <c r="A28" s="1481"/>
      <c r="B28" s="1481"/>
      <c r="C28" s="1481"/>
      <c r="D28" s="1481"/>
      <c r="E28" s="1481"/>
      <c r="F28" s="1481"/>
      <c r="G28" s="1481"/>
      <c r="H28" s="1481"/>
      <c r="I28" s="1481"/>
      <c r="J28" s="1481"/>
      <c r="K28" s="1481"/>
      <c r="L28" s="1482"/>
      <c r="M28" s="1481"/>
      <c r="N28" s="1481"/>
      <c r="O28" s="1481"/>
      <c r="S28" s="2363" t="s">
        <v>418</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803" customFormat="1" customHeight="1" ht="18.75" hidden="1">
      <c r="A29" s="1481"/>
      <c r="B29" s="1481"/>
      <c r="C29" s="1481"/>
      <c r="D29" s="1481"/>
      <c r="E29" s="1481"/>
      <c r="F29" s="1481"/>
      <c r="G29" s="1481"/>
      <c r="H29" s="1481"/>
      <c r="I29" s="1481"/>
      <c r="J29" s="1481"/>
      <c r="K29" s="1481"/>
      <c r="L29" s="1482"/>
      <c r="M29" s="1481"/>
      <c r="N29" s="1481"/>
      <c r="O29" s="1481"/>
      <c r="S29" s="2363" t="s">
        <v>419</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803"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803" customFormat="1" customHeight="1" ht="18.75" hidden="1">
      <c r="A32" s="1481"/>
      <c r="B32" s="1481"/>
      <c r="C32" s="1481"/>
      <c r="D32" s="1481"/>
      <c r="E32" s="1481"/>
      <c r="F32" s="1481"/>
      <c r="G32" s="1481"/>
      <c r="H32" s="1481"/>
      <c r="I32" s="1481"/>
      <c r="J32" s="1481"/>
      <c r="K32" s="1481"/>
      <c r="L32" s="1482"/>
      <c r="M32" s="1481"/>
      <c r="N32" s="1481"/>
      <c r="O32" s="1481"/>
      <c r="S32" s="2363" t="s">
        <v>420</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803" customFormat="1" customHeight="1" ht="18.75" hidden="1">
      <c r="A33" s="1481"/>
      <c r="B33" s="1481"/>
      <c r="C33" s="1481"/>
      <c r="D33" s="1481"/>
      <c r="E33" s="1481"/>
      <c r="F33" s="1481"/>
      <c r="G33" s="1481"/>
      <c r="H33" s="1481"/>
      <c r="I33" s="1481"/>
      <c r="J33" s="1481"/>
      <c r="K33" s="1481"/>
      <c r="L33" s="1482"/>
      <c r="M33" s="1481"/>
      <c r="N33" s="1481"/>
      <c r="O33" s="1481"/>
      <c r="S33" s="2363" t="s">
        <v>421</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80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422</v>
      </c>
      <c r="AG34" s="439"/>
      <c r="AH34" s="1748"/>
      <c r="AI34" s="1748"/>
      <c r="AJ34" s="1748"/>
      <c r="AK34" s="1748"/>
      <c r="AL34" s="1748"/>
      <c r="AM34" s="439"/>
      <c r="AN34" s="439"/>
      <c r="AO34" s="439"/>
      <c r="AP34" s="439"/>
      <c r="AQ34" s="391" t="s">
        <v>422</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295</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296</v>
      </c>
      <c r="AY36" s="1268">
        <v>14</v>
      </c>
    </row>
    <row customHeight="1" ht="14.699999999999998">
      <c r="Q37" s="489"/>
      <c r="R37" s="489"/>
      <c r="S37" s="2386" t="s">
        <v>88</v>
      </c>
      <c r="T37" s="2322" t="s">
        <v>423</v>
      </c>
      <c r="U37" s="414"/>
      <c r="V37" s="2387" t="s">
        <v>424</v>
      </c>
      <c r="W37" s="2388"/>
      <c r="X37" s="2388"/>
      <c r="Y37" s="2388"/>
      <c r="Z37" s="2388"/>
      <c r="AA37" s="2388"/>
      <c r="AB37" s="2388"/>
      <c r="AC37" s="2388"/>
      <c r="AD37" s="2388"/>
      <c r="AE37" s="2389"/>
      <c r="AF37" s="2390" t="s">
        <v>425</v>
      </c>
      <c r="AG37" s="2387" t="s">
        <v>424</v>
      </c>
      <c r="AH37" s="2388"/>
      <c r="AI37" s="2388"/>
      <c r="AJ37" s="2388"/>
      <c r="AK37" s="2388"/>
      <c r="AL37" s="2388"/>
      <c r="AM37" s="2388"/>
      <c r="AN37" s="2388"/>
      <c r="AO37" s="2388"/>
      <c r="AP37" s="2389"/>
      <c r="AQ37" s="2390" t="s">
        <v>426</v>
      </c>
      <c r="AR37" s="2393" t="s">
        <v>427</v>
      </c>
      <c r="AS37" s="2240"/>
      <c r="AY37" s="1268">
        <v>14</v>
      </c>
    </row>
    <row s="5599"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527</v>
      </c>
      <c r="W38" s="2478" t="s">
        <v>528</v>
      </c>
      <c r="X38" s="2478"/>
      <c r="Y38" s="2478"/>
      <c r="Z38" s="2478" t="s">
        <v>529</v>
      </c>
      <c r="AA38" s="2478"/>
      <c r="AB38" s="2478"/>
      <c r="AC38" s="2407" t="s">
        <v>431</v>
      </c>
      <c r="AD38" s="2426"/>
      <c r="AE38" s="2427"/>
      <c r="AF38" s="2391"/>
      <c r="AG38" s="2479" t="s">
        <v>527</v>
      </c>
      <c r="AH38" s="2478" t="s">
        <v>528</v>
      </c>
      <c r="AI38" s="2478"/>
      <c r="AJ38" s="2478"/>
      <c r="AK38" s="2478" t="s">
        <v>529</v>
      </c>
      <c r="AL38" s="2478"/>
      <c r="AM38" s="2478"/>
      <c r="AN38" s="2407" t="s">
        <v>431</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530</v>
      </c>
      <c r="X39" s="2478" t="s">
        <v>531</v>
      </c>
      <c r="Y39" s="2478"/>
      <c r="Z39" s="2478" t="s">
        <v>532</v>
      </c>
      <c r="AA39" s="2478" t="s">
        <v>531</v>
      </c>
      <c r="AB39" s="2478"/>
      <c r="AC39" s="2408"/>
      <c r="AD39" s="2428"/>
      <c r="AE39" s="2429"/>
      <c r="AF39" s="2391"/>
      <c r="AG39" s="2479"/>
      <c r="AH39" s="2478" t="s">
        <v>530</v>
      </c>
      <c r="AI39" s="2478" t="s">
        <v>531</v>
      </c>
      <c r="AJ39" s="2478"/>
      <c r="AK39" s="2478" t="s">
        <v>532</v>
      </c>
      <c r="AL39" s="2478" t="s">
        <v>531</v>
      </c>
      <c r="AM39" s="2478"/>
      <c r="AN39" s="2408"/>
      <c r="AO39" s="2428"/>
      <c r="AP39" s="2429"/>
      <c r="AQ39" s="2391"/>
      <c r="AR39" s="2394"/>
      <c r="AS39" s="2240"/>
      <c r="AY39" s="1268">
        <v>19</v>
      </c>
    </row>
    <row customHeight="1" ht="61.949999999999996">
      <c r="A40" s="1483"/>
      <c r="B40" s="1483" t="s">
        <v>132</v>
      </c>
      <c r="C40" s="1483" t="s">
        <v>133</v>
      </c>
      <c r="D40" s="1483" t="s">
        <v>134</v>
      </c>
      <c r="E40" s="1477" t="s">
        <v>432</v>
      </c>
      <c r="F40" s="1477" t="s">
        <v>433</v>
      </c>
      <c r="G40" s="1477" t="s">
        <v>434</v>
      </c>
      <c r="H40" s="1477"/>
      <c r="I40" s="1477" t="s">
        <v>485</v>
      </c>
      <c r="J40" s="1477" t="s">
        <v>437</v>
      </c>
      <c r="K40" s="1477" t="s">
        <v>486</v>
      </c>
      <c r="L40" s="1477" t="s">
        <v>413</v>
      </c>
      <c r="Q40" s="489"/>
      <c r="R40" s="489"/>
      <c r="S40" s="2386"/>
      <c r="T40" s="2322"/>
      <c r="U40" s="415"/>
      <c r="V40" s="2479"/>
      <c r="W40" s="2478"/>
      <c r="X40" s="2096" t="s">
        <v>533</v>
      </c>
      <c r="Y40" s="2096" t="s">
        <v>534</v>
      </c>
      <c r="Z40" s="2478"/>
      <c r="AA40" s="2096" t="s">
        <v>535</v>
      </c>
      <c r="AB40" s="2096" t="s">
        <v>536</v>
      </c>
      <c r="AC40" s="1602" t="s">
        <v>441</v>
      </c>
      <c r="AD40" s="2383" t="s">
        <v>442</v>
      </c>
      <c r="AE40" s="2384"/>
      <c r="AF40" s="2392"/>
      <c r="AG40" s="2479"/>
      <c r="AH40" s="2478"/>
      <c r="AI40" s="2096" t="s">
        <v>533</v>
      </c>
      <c r="AJ40" s="2096" t="s">
        <v>534</v>
      </c>
      <c r="AK40" s="2478"/>
      <c r="AL40" s="2096" t="s">
        <v>535</v>
      </c>
      <c r="AM40" s="2096" t="s">
        <v>536</v>
      </c>
      <c r="AN40" s="1602" t="s">
        <v>441</v>
      </c>
      <c r="AO40" s="2383" t="s">
        <v>442</v>
      </c>
      <c r="AP40" s="2384"/>
      <c r="AQ40" s="2392"/>
      <c r="AR40" s="2395"/>
      <c r="AS40" s="2240"/>
      <c r="AY40" s="1268">
        <v>59</v>
      </c>
    </row>
    <row s="6193"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106</v>
      </c>
      <c r="T41" s="1368" t="s">
        <v>107</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251</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120</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251</v>
      </c>
      <c r="B43" s="1476" t="s">
        <v>252</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392</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393</v>
      </c>
      <c r="AU43" s="613"/>
      <c r="AV43" s="613" t="str">
        <f>IF(T43="","",T43)</f>
        <v>Территория действия тарифа</v>
      </c>
      <c r="AW43" s="613"/>
      <c r="AX43" s="613"/>
      <c r="AY43" s="1268">
        <v>23</v>
      </c>
    </row>
    <row customHeight="1" ht="24">
      <c r="A44" s="1476" t="s">
        <v>251</v>
      </c>
      <c r="B44" s="1476" t="s">
        <v>252</v>
      </c>
      <c r="C44" s="1476" t="s">
        <v>253</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525</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526</v>
      </c>
      <c r="AU44" s="613"/>
      <c r="AV44" s="613" t="str">
        <f>IF(T44="","",T44)</f>
        <v>Наименование централизованной системы горячего водоснабжения</v>
      </c>
      <c r="AW44" s="613"/>
      <c r="AX44" s="613"/>
      <c r="AY44" s="1268">
        <v>23</v>
      </c>
    </row>
    <row customHeight="1" ht="24">
      <c r="A45" s="1476" t="s">
        <v>251</v>
      </c>
      <c r="B45" s="1476" t="s">
        <v>252</v>
      </c>
      <c r="C45" s="1476" t="s">
        <v>253</v>
      </c>
      <c r="D45" s="1476" t="s">
        <v>538</v>
      </c>
      <c r="E45" s="2372"/>
      <c r="F45" s="2372"/>
      <c r="G45" s="2372"/>
      <c r="H45" s="2372"/>
      <c r="I45" s="2369" t="str">
        <f>S44&amp;".1"</f>
        <v>...1</v>
      </c>
      <c r="J45" s="1476"/>
      <c r="K45" s="1476"/>
      <c r="L45" s="1477"/>
      <c r="P45" s="2370">
        <v>1</v>
      </c>
      <c r="Q45" s="1594"/>
      <c r="R45" s="469"/>
      <c r="S45" s="1606" t="str">
        <f>$I45</f>
        <v>...1</v>
      </c>
      <c r="T45" s="398" t="s">
        <v>478</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479</v>
      </c>
      <c r="AU45" s="613"/>
      <c r="AV45" s="613" t="str">
        <f>IF(T45="","",T45)</f>
        <v>Наименование признака дифференциации</v>
      </c>
      <c r="AW45" s="613"/>
      <c r="AX45" s="613"/>
      <c r="AY45" s="1268">
        <v>23</v>
      </c>
    </row>
    <row customHeight="1" ht="24">
      <c r="A46" s="1476" t="s">
        <v>251</v>
      </c>
      <c r="B46" s="1476" t="s">
        <v>252</v>
      </c>
      <c r="C46" s="1476" t="s">
        <v>253</v>
      </c>
      <c r="D46" s="1476" t="s">
        <v>538</v>
      </c>
      <c r="E46" s="2372"/>
      <c r="F46" s="2372"/>
      <c r="G46" s="2372"/>
      <c r="H46" s="2372"/>
      <c r="I46" s="2399"/>
      <c r="J46" s="2369" t="str">
        <f>I45&amp;".1"</f>
        <v>...1.1</v>
      </c>
      <c r="K46" s="1476"/>
      <c r="L46" s="1477" t="s">
        <v>401</v>
      </c>
      <c r="P46" s="2370"/>
      <c r="Q46" s="2370">
        <v>1</v>
      </c>
      <c r="R46" s="470"/>
      <c r="S46" s="1606" t="str">
        <f>$J46</f>
        <v>...1.1</v>
      </c>
      <c r="T46" s="399" t="s">
        <v>402</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480</v>
      </c>
      <c r="AU46" s="613"/>
      <c r="AV46" s="613" t="str">
        <f>IF(T46="","",T46)</f>
        <v>Группа потребителей</v>
      </c>
      <c r="AW46" s="613"/>
      <c r="AX46" s="613"/>
      <c r="AY46" s="1268">
        <v>23</v>
      </c>
    </row>
    <row customHeight="1" ht="24">
      <c r="A47" s="1476" t="s">
        <v>251</v>
      </c>
      <c r="B47" s="1476" t="s">
        <v>252</v>
      </c>
      <c r="C47" s="1476" t="s">
        <v>253</v>
      </c>
      <c r="D47" s="1476" t="s">
        <v>538</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65</v>
      </c>
      <c r="AE47" s="2380"/>
      <c r="AF47" s="2381" t="s">
        <v>65</v>
      </c>
      <c r="AG47" s="864"/>
      <c r="AH47" s="864"/>
      <c r="AI47" s="864"/>
      <c r="AJ47" s="864"/>
      <c r="AK47" s="864"/>
      <c r="AL47" s="864"/>
      <c r="AM47" s="1370"/>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251</v>
      </c>
      <c r="B48" s="1476" t="s">
        <v>252</v>
      </c>
      <c r="C48" s="1476" t="s">
        <v>253</v>
      </c>
      <c r="D48" s="1476" t="s">
        <v>538</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251</v>
      </c>
      <c r="B49" s="1476" t="s">
        <v>252</v>
      </c>
      <c r="C49" s="1476" t="s">
        <v>253</v>
      </c>
      <c r="D49" s="1476" t="s">
        <v>538</v>
      </c>
      <c r="E49" s="2372"/>
      <c r="F49" s="2372"/>
      <c r="G49" s="2372"/>
      <c r="H49" s="2372"/>
      <c r="I49" s="2399"/>
      <c r="J49" s="2369"/>
      <c r="K49" s="1476"/>
      <c r="L49" s="1477"/>
      <c r="P49" s="2370"/>
      <c r="Q49" s="2370"/>
      <c r="R49" s="469"/>
      <c r="S49" s="1391"/>
      <c r="T49" s="400" t="s">
        <v>481</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482</v>
      </c>
      <c r="AU49" s="613"/>
      <c r="AV49" s="613" t="str">
        <f>IF(T49="","",T49)</f>
        <v>Добавить значение признака дифференциации</v>
      </c>
      <c r="AW49" s="613"/>
      <c r="AX49" s="613"/>
      <c r="AY49" s="1268">
        <v>20</v>
      </c>
    </row>
    <row customHeight="1" ht="22.049999999999997">
      <c r="A50" s="1476" t="s">
        <v>251</v>
      </c>
      <c r="B50" s="1476" t="s">
        <v>252</v>
      </c>
      <c r="C50" s="1476" t="s">
        <v>253</v>
      </c>
      <c r="D50" s="1476" t="s">
        <v>538</v>
      </c>
      <c r="E50" s="2372"/>
      <c r="F50" s="2372"/>
      <c r="G50" s="2372"/>
      <c r="H50" s="2372"/>
      <c r="I50" s="2369"/>
      <c r="J50" s="1476"/>
      <c r="K50" s="1476"/>
      <c r="L50" s="1477"/>
      <c r="P50" s="2370"/>
      <c r="Q50" s="1594"/>
      <c r="R50" s="469"/>
      <c r="S50" s="1391"/>
      <c r="T50" s="478" t="s">
        <v>407</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251</v>
      </c>
      <c r="B51" s="1476" t="s">
        <v>252</v>
      </c>
      <c r="C51" s="1476" t="s">
        <v>253</v>
      </c>
      <c r="D51" s="1476" t="s">
        <v>538</v>
      </c>
      <c r="E51" s="2372"/>
      <c r="F51" s="2372"/>
      <c r="G51" s="2372"/>
      <c r="H51" s="2371"/>
      <c r="I51" s="1476"/>
      <c r="J51" s="1476"/>
      <c r="K51" s="1476"/>
      <c r="L51" s="1477"/>
      <c r="M51" s="1478"/>
      <c r="N51" s="1478"/>
      <c r="O51" s="650"/>
      <c r="P51" s="473"/>
      <c r="Q51" s="488"/>
      <c r="R51" s="468"/>
      <c r="S51" s="1391"/>
      <c r="T51" s="485" t="s">
        <v>483</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677" customFormat="1" customHeight="1" ht="0">
      <c r="A52" s="1456" t="s">
        <v>251</v>
      </c>
      <c r="B52" s="1456" t="s">
        <v>252</v>
      </c>
      <c r="C52" s="1427"/>
      <c r="D52" s="1427"/>
      <c r="E52" s="2372"/>
      <c r="F52" s="2371"/>
      <c r="G52" s="1427"/>
      <c r="H52" s="1427"/>
      <c r="I52" s="1427"/>
      <c r="J52" s="1427"/>
      <c r="K52" s="1427"/>
      <c r="L52" s="1607"/>
      <c r="M52" s="1434"/>
      <c r="N52" s="1434"/>
      <c r="P52" s="1429"/>
      <c r="Q52" s="1430"/>
      <c r="R52" s="1429"/>
      <c r="S52" s="1435"/>
      <c r="T52" s="1438" t="s">
        <v>410</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677" customFormat="1" customHeight="1" ht="0">
      <c r="A53" s="1456" t="s">
        <v>251</v>
      </c>
      <c r="B53" s="1456"/>
      <c r="C53" s="1456"/>
      <c r="D53" s="1456"/>
      <c r="E53" s="2371"/>
      <c r="F53" s="1456"/>
      <c r="G53" s="1456"/>
      <c r="H53" s="1456"/>
      <c r="I53" s="1456"/>
      <c r="J53" s="1456"/>
      <c r="K53" s="1456"/>
      <c r="L53" s="1459"/>
      <c r="M53" s="1434"/>
      <c r="N53" s="1434"/>
      <c r="O53" s="631"/>
      <c r="P53" s="493"/>
      <c r="Q53" s="1457"/>
      <c r="R53" s="493"/>
      <c r="S53" s="1435"/>
      <c r="T53" s="1438" t="s">
        <v>411</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677"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443</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17C12-7656-8D85-2932-A8BA1EF845A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676" width="11.57421875" hidden="1" customWidth="1"/>
    <col min="2" max="2" style="5676" width="11.00390625" hidden="1" customWidth="1"/>
    <col min="3" max="3" style="5676" width="10.57421875" hidden="1"/>
    <col min="4" max="4" style="5676" width="12.8515625" hidden="1" customWidth="1"/>
    <col min="5" max="5" style="5676" width="10.00390625" hidden="1" customWidth="1"/>
    <col min="6" max="6" style="5676" width="8.7109375" hidden="1" customWidth="1"/>
    <col min="7" max="7" style="5676" width="7.57421875" hidden="1" customWidth="1"/>
    <col min="8" max="8" style="5676" width="11.421875" hidden="1" customWidth="1"/>
    <col min="9" max="9" style="5676" width="12.00390625" hidden="1" customWidth="1"/>
    <col min="10" max="10" style="5676" width="9.8515625" hidden="1" customWidth="1"/>
    <col min="11" max="11" style="5676" width="11.421875" hidden="1" customWidth="1"/>
    <col min="12" max="12" style="6437" width="19.140625" hidden="1" customWidth="1"/>
    <col min="13" max="14" style="6438" width="12.28125" hidden="1" customWidth="1"/>
    <col min="15" max="15" style="6438" width="23.421875" hidden="1" customWidth="1"/>
    <col min="16" max="16" style="6438" width="3.7109375" hidden="1" customWidth="1"/>
    <col min="17" max="17" style="6624" width="3.7109375" hidden="1" customWidth="1"/>
    <col min="18" max="18" style="6440" width="3.00390625" customWidth="1"/>
    <col min="19" max="19" style="6441" width="12.00390625" customWidth="1"/>
    <col min="20" max="20" style="5599" width="31.00390625" customWidth="1"/>
    <col min="21" max="21" style="5599" width="0.140625" customWidth="1"/>
    <col min="22" max="25" style="5599" width="21.7109375" hidden="1" customWidth="1"/>
    <col min="26" max="26" style="5599" width="11.7109375" hidden="1" customWidth="1"/>
    <col min="27" max="27" style="5599" width="3.7109375" hidden="1" customWidth="1"/>
    <col min="28" max="28" style="5599" width="11.7109375" hidden="1" customWidth="1"/>
    <col min="29" max="29" style="5599" width="8.57421875" hidden="1" customWidth="1"/>
    <col min="30" max="30" style="5599" width="3.7109375" customWidth="1"/>
    <col min="31" max="32" style="5599" width="3.00390625" customWidth="1"/>
    <col min="33" max="33" style="5599" width="24.00390625" customWidth="1"/>
    <col min="34" max="34" style="5599" width="3.7109375" customWidth="1"/>
    <col min="35" max="36" style="5599" width="3.00390625" customWidth="1"/>
    <col min="37" max="37" style="5599" width="24.00390625" customWidth="1"/>
    <col min="38" max="38" style="5599" width="3.7109375" customWidth="1"/>
    <col min="39" max="40" style="5599" width="3.00390625" customWidth="1"/>
    <col min="41" max="41" style="5599" width="18.00390625" customWidth="1"/>
    <col min="42" max="42" style="5599" width="3.7109375" customWidth="1"/>
    <col min="43" max="44" style="5599" width="3.00390625" customWidth="1"/>
    <col min="45" max="45" style="5599" width="18.00390625" customWidth="1"/>
    <col min="46" max="49" style="5599" width="21.00390625" customWidth="1"/>
    <col min="50" max="50" style="5599" width="11.00390625" customWidth="1"/>
    <col min="51" max="51" style="5599" width="3.7109375" customWidth="1"/>
    <col min="52" max="52" style="5599" width="11.00390625" customWidth="1"/>
    <col min="53" max="53" style="5599" width="8.57421875" hidden="1" customWidth="1"/>
    <col min="54" max="54" style="5599" width="4.00390625" customWidth="1"/>
    <col min="55" max="55" style="5599" width="115.00390625" customWidth="1"/>
    <col min="56" max="60" style="5677" width="10.00390625" customWidth="1"/>
    <col min="61" max="61" style="5599"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120</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393</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526</v>
      </c>
      <c r="BE4" s="613"/>
      <c r="BF4" s="613" t="str">
        <f>IF(T4="","",T4)</f>
        <v>Наименование централизованной системы горячего водоснабжения</v>
      </c>
      <c r="BG4" s="613"/>
      <c r="BH4" s="613"/>
      <c r="BI4" s="1268">
        <v>0</v>
      </c>
    </row>
    <row s="567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397</v>
      </c>
      <c r="BE5" s="613"/>
      <c r="BF5" s="613" t="str">
        <f>IF(T5="","",T5)</f>
        <v/>
      </c>
      <c r="BG5" s="613"/>
      <c r="BH5" s="613"/>
      <c r="BI5" s="624">
        <v>0</v>
      </c>
    </row>
    <row s="5677" customFormat="1" customHeight="1" ht="14.25" hidden="1">
      <c r="A6" s="1456"/>
      <c r="B6" s="1456"/>
      <c r="C6" s="1456"/>
      <c r="D6" s="1456"/>
      <c r="E6" s="2372"/>
      <c r="F6" s="2372"/>
      <c r="G6" s="2372"/>
      <c r="H6" s="2372"/>
      <c r="I6" s="2369" t="str">
        <f>S5&amp;".1"</f>
        <v>.1</v>
      </c>
      <c r="J6" s="1456"/>
      <c r="K6" s="1456"/>
      <c r="L6" s="1459" t="s">
        <v>398</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67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22</v>
      </c>
      <c r="AL8" s="2220" t="s">
        <v>65</v>
      </c>
      <c r="AM8" s="2305"/>
      <c r="AN8" s="2318">
        <v>1</v>
      </c>
      <c r="AO8" s="2470"/>
      <c r="AP8" s="2471" t="s">
        <v>65</v>
      </c>
      <c r="AQ8" s="424"/>
      <c r="AR8" s="1599">
        <v>1</v>
      </c>
      <c r="AS8" s="1605" t="s">
        <v>22</v>
      </c>
      <c r="AT8" s="864"/>
      <c r="AU8" s="1370"/>
      <c r="AV8" s="864"/>
      <c r="AW8" s="1370"/>
      <c r="AX8" s="1847"/>
      <c r="AY8" s="1582" t="s">
        <v>65</v>
      </c>
      <c r="AZ8" s="1847"/>
      <c r="BA8" s="1582" t="s">
        <v>65</v>
      </c>
      <c r="BB8" s="1461"/>
      <c r="BC8" s="2366" t="s">
        <v>496</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497</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498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499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500</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463</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677"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67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677"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677"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410</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67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411</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412</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95" customFormat="1" customHeight="1" ht="14.25" hidden="1">
      <c r="M24" s="1621"/>
      <c r="N24" s="1621"/>
      <c r="O24" s="1622" t="s">
        <v>413</v>
      </c>
      <c r="P24" s="1621"/>
      <c r="Q24" s="1623"/>
      <c r="R24" s="1623"/>
      <c r="AA24" s="1620" t="s">
        <v>415</v>
      </c>
      <c r="AC24" s="1620" t="s">
        <v>416</v>
      </c>
      <c r="AD24" s="1620" t="s">
        <v>464</v>
      </c>
      <c r="AH24" s="1620" t="s">
        <v>464</v>
      </c>
      <c r="AK24" s="1620" t="s">
        <v>501</v>
      </c>
      <c r="AL24" s="1620" t="s">
        <v>464</v>
      </c>
      <c r="AP24" s="1620" t="s">
        <v>464</v>
      </c>
      <c r="AY24" s="1620" t="s">
        <v>415</v>
      </c>
      <c r="BA24" s="1620" t="s">
        <v>416</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"Ростовские тепловые сети"</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0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0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418</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0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419</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0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03"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418</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03"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419</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0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422</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422</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296</v>
      </c>
      <c r="BI40" s="1268">
        <v>14</v>
      </c>
    </row>
    <row customHeight="1" ht="14.699999999999998">
      <c r="Q41" s="404"/>
      <c r="R41" s="489"/>
      <c r="S41" s="2386" t="s">
        <v>88</v>
      </c>
      <c r="T41" s="2322" t="s">
        <v>502</v>
      </c>
      <c r="U41" s="414"/>
      <c r="V41" s="2387" t="s">
        <v>424</v>
      </c>
      <c r="W41" s="2388"/>
      <c r="X41" s="2388"/>
      <c r="Y41" s="2388"/>
      <c r="Z41" s="2388"/>
      <c r="AA41" s="2388"/>
      <c r="AB41" s="2389"/>
      <c r="AC41" s="2390" t="s">
        <v>425</v>
      </c>
      <c r="AD41" s="2441" t="s">
        <v>503</v>
      </c>
      <c r="AE41" s="2404"/>
      <c r="AF41" s="2404"/>
      <c r="AG41" s="2442"/>
      <c r="AH41" s="2441" t="s">
        <v>504</v>
      </c>
      <c r="AI41" s="2404"/>
      <c r="AJ41" s="2404"/>
      <c r="AK41" s="2442"/>
      <c r="AL41" s="2441" t="s">
        <v>505</v>
      </c>
      <c r="AM41" s="2404"/>
      <c r="AN41" s="2404"/>
      <c r="AO41" s="2442"/>
      <c r="AP41" s="2441" t="s">
        <v>506</v>
      </c>
      <c r="AQ41" s="2404"/>
      <c r="AR41" s="2404"/>
      <c r="AS41" s="2442"/>
      <c r="AT41" s="2387" t="s">
        <v>424</v>
      </c>
      <c r="AU41" s="2388"/>
      <c r="AV41" s="2388"/>
      <c r="AW41" s="2388"/>
      <c r="AX41" s="2388"/>
      <c r="AY41" s="2388"/>
      <c r="AZ41" s="2389"/>
      <c r="BA41" s="2390" t="s">
        <v>425</v>
      </c>
      <c r="BB41" s="2393" t="s">
        <v>427</v>
      </c>
      <c r="BC41" s="2240"/>
      <c r="BI41" s="1268">
        <v>14</v>
      </c>
    </row>
    <row customHeight="1" ht="35.699999999999996">
      <c r="Q42" s="404"/>
      <c r="R42" s="489"/>
      <c r="S42" s="2386"/>
      <c r="T42" s="2322"/>
      <c r="U42" s="1144"/>
      <c r="V42" s="2305" t="s">
        <v>507</v>
      </c>
      <c r="W42" s="2306"/>
      <c r="X42" s="2305" t="s">
        <v>508</v>
      </c>
      <c r="Y42" s="2306"/>
      <c r="Z42" s="2407" t="s">
        <v>509</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507</v>
      </c>
      <c r="AU42" s="2306"/>
      <c r="AV42" s="2305" t="s">
        <v>508</v>
      </c>
      <c r="AW42" s="2306"/>
      <c r="AX42" s="2407" t="s">
        <v>509</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132</v>
      </c>
      <c r="C44" s="1483" t="s">
        <v>133</v>
      </c>
      <c r="D44" s="1483" t="s">
        <v>134</v>
      </c>
      <c r="E44" s="1477" t="s">
        <v>432</v>
      </c>
      <c r="F44" s="1477" t="s">
        <v>433</v>
      </c>
      <c r="G44" s="1477" t="s">
        <v>434</v>
      </c>
      <c r="H44" s="1477" t="s">
        <v>435</v>
      </c>
      <c r="I44" s="1477" t="s">
        <v>436</v>
      </c>
      <c r="J44" s="1477" t="s">
        <v>437</v>
      </c>
      <c r="K44" s="1477" t="s">
        <v>438</v>
      </c>
      <c r="L44" s="1477" t="s">
        <v>413</v>
      </c>
      <c r="Q44" s="404"/>
      <c r="R44" s="489"/>
      <c r="S44" s="2386"/>
      <c r="T44" s="2322"/>
      <c r="U44" s="415"/>
      <c r="V44" s="1592" t="s">
        <v>473</v>
      </c>
      <c r="W44" s="1592" t="s">
        <v>474</v>
      </c>
      <c r="X44" s="1592" t="s">
        <v>473</v>
      </c>
      <c r="Y44" s="1592" t="s">
        <v>474</v>
      </c>
      <c r="Z44" s="1602" t="s">
        <v>441</v>
      </c>
      <c r="AA44" s="2383" t="s">
        <v>442</v>
      </c>
      <c r="AB44" s="2384"/>
      <c r="AC44" s="2392"/>
      <c r="AD44" s="2446"/>
      <c r="AE44" s="2447"/>
      <c r="AF44" s="2447"/>
      <c r="AG44" s="2448"/>
      <c r="AH44" s="2446"/>
      <c r="AI44" s="2447"/>
      <c r="AJ44" s="2447"/>
      <c r="AK44" s="2448"/>
      <c r="AL44" s="2446"/>
      <c r="AM44" s="2447"/>
      <c r="AN44" s="2447"/>
      <c r="AO44" s="2448"/>
      <c r="AP44" s="2446"/>
      <c r="AQ44" s="2447"/>
      <c r="AR44" s="2447"/>
      <c r="AS44" s="2448"/>
      <c r="AT44" s="1592" t="s">
        <v>473</v>
      </c>
      <c r="AU44" s="1592" t="s">
        <v>474</v>
      </c>
      <c r="AV44" s="1592" t="s">
        <v>473</v>
      </c>
      <c r="AW44" s="1592" t="s">
        <v>474</v>
      </c>
      <c r="AX44" s="1602" t="s">
        <v>441</v>
      </c>
      <c r="AY44" s="2383" t="s">
        <v>442</v>
      </c>
      <c r="AZ44" s="2384"/>
      <c r="BA44" s="2392"/>
      <c r="BB44" s="2395"/>
      <c r="BC44" s="2240"/>
      <c r="BI44" s="1268">
        <v>14</v>
      </c>
    </row>
    <row s="6193"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106</v>
      </c>
      <c r="T45" s="1368" t="s">
        <v>107</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256</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120</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256</v>
      </c>
      <c r="B47" s="1476" t="s">
        <v>257</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393</v>
      </c>
      <c r="BE47" s="613"/>
      <c r="BF47" s="613" t="str">
        <f>IF(T47="","",T47)</f>
        <v>Территория действия тарифа</v>
      </c>
      <c r="BG47" s="613"/>
      <c r="BH47" s="613"/>
      <c r="BI47" s="1268">
        <v>21</v>
      </c>
    </row>
    <row customHeight="1" ht="35.699999999999996">
      <c r="A48" s="1476" t="s">
        <v>256</v>
      </c>
      <c r="B48" s="1476" t="s">
        <v>257</v>
      </c>
      <c r="C48" s="1476" t="s">
        <v>258</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526</v>
      </c>
      <c r="BE48" s="613"/>
      <c r="BF48" s="613" t="str">
        <f>IF(T48="","",T48)</f>
        <v>Наименование централизованной системы горячего водоснабжения</v>
      </c>
      <c r="BG48" s="613"/>
      <c r="BH48" s="613"/>
      <c r="BI48" s="1268">
        <v>34</v>
      </c>
    </row>
    <row s="5677" customFormat="1" customHeight="1" ht="0">
      <c r="A49" s="1456" t="s">
        <v>256</v>
      </c>
      <c r="B49" s="1456" t="s">
        <v>257</v>
      </c>
      <c r="C49" s="1456" t="s">
        <v>258</v>
      </c>
      <c r="D49" s="1456" t="s">
        <v>539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397</v>
      </c>
      <c r="BE49" s="613"/>
      <c r="BF49" s="613" t="str">
        <f>IF(T49="","",T49)</f>
        <v/>
      </c>
      <c r="BG49" s="613"/>
      <c r="BH49" s="613"/>
      <c r="BI49" s="624">
        <v>0</v>
      </c>
    </row>
    <row s="5677" customFormat="1" customHeight="1" ht="0">
      <c r="A50" s="1456" t="s">
        <v>256</v>
      </c>
      <c r="B50" s="1456" t="s">
        <v>257</v>
      </c>
      <c r="C50" s="1456" t="s">
        <v>258</v>
      </c>
      <c r="D50" s="1456" t="s">
        <v>539</v>
      </c>
      <c r="E50" s="2372"/>
      <c r="F50" s="2372"/>
      <c r="G50" s="2372"/>
      <c r="H50" s="2372"/>
      <c r="I50" s="2369" t="str">
        <f>S49&amp;".1"</f>
        <v>.1</v>
      </c>
      <c r="J50" s="1456"/>
      <c r="K50" s="1456"/>
      <c r="L50" s="1459" t="s">
        <v>398</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677" customFormat="1" customHeight="1" ht="0">
      <c r="A51" s="1456" t="s">
        <v>256</v>
      </c>
      <c r="B51" s="1456" t="s">
        <v>257</v>
      </c>
      <c r="C51" s="1456" t="s">
        <v>258</v>
      </c>
      <c r="D51" s="1456" t="s">
        <v>539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256</v>
      </c>
      <c r="B52" s="1476" t="s">
        <v>257</v>
      </c>
      <c r="C52" s="1476" t="s">
        <v>258</v>
      </c>
      <c r="D52" s="1476" t="s">
        <v>539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99">
        <v>1</v>
      </c>
      <c r="AS52" s="1605" t="s">
        <v>22</v>
      </c>
      <c r="AT52" s="864"/>
      <c r="AU52" s="1370"/>
      <c r="AV52" s="864"/>
      <c r="AW52" s="1370"/>
      <c r="AX52" s="1847"/>
      <c r="AY52" s="1582" t="s">
        <v>65</v>
      </c>
      <c r="AZ52" s="1847"/>
      <c r="BA52" s="1582" t="s">
        <v>65</v>
      </c>
      <c r="BB52" s="1461"/>
      <c r="BC52" s="2366" t="s">
        <v>496</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497</v>
      </c>
      <c r="AT53" s="1506"/>
      <c r="AU53" s="1609"/>
      <c r="AV53" s="1506"/>
      <c r="AW53" s="1609"/>
      <c r="AX53" s="1506"/>
      <c r="AY53" s="1506"/>
      <c r="AZ53" s="1506"/>
      <c r="BA53" s="1506"/>
      <c r="BB53" s="1510"/>
      <c r="BC53" s="2367"/>
      <c r="BE53" s="613"/>
      <c r="BF53" s="613"/>
      <c r="BG53" s="613"/>
      <c r="BH53" s="613"/>
      <c r="BI53" s="1268">
        <v>11</v>
      </c>
    </row>
    <row customHeight="1" ht="11.549999999999999">
      <c r="A54" s="1476" t="s">
        <v>256</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498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256</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499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256</v>
      </c>
      <c r="B56" s="1476" t="s">
        <v>257</v>
      </c>
      <c r="C56" s="1476" t="s">
        <v>258</v>
      </c>
      <c r="D56" s="1476" t="s">
        <v>539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500</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256</v>
      </c>
      <c r="B57" s="1476" t="s">
        <v>257</v>
      </c>
      <c r="C57" s="1476" t="s">
        <v>258</v>
      </c>
      <c r="D57" s="1476" t="s">
        <v>539</v>
      </c>
      <c r="E57" s="2372"/>
      <c r="F57" s="2372"/>
      <c r="G57" s="2372"/>
      <c r="H57" s="2372"/>
      <c r="I57" s="2399"/>
      <c r="J57" s="2369"/>
      <c r="K57" s="1476"/>
      <c r="L57" s="1477"/>
      <c r="P57" s="2370"/>
      <c r="Q57" s="2370"/>
      <c r="R57" s="469"/>
      <c r="S57" s="1391"/>
      <c r="T57" s="400" t="s">
        <v>463</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677" customFormat="1" customHeight="1" ht="0">
      <c r="A58" s="1456" t="s">
        <v>256</v>
      </c>
      <c r="B58" s="1456" t="s">
        <v>257</v>
      </c>
      <c r="C58" s="1456" t="s">
        <v>258</v>
      </c>
      <c r="D58" s="1456" t="s">
        <v>539</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677" customFormat="1" customHeight="1" ht="0">
      <c r="A59" s="1456" t="s">
        <v>256</v>
      </c>
      <c r="B59" s="1456" t="s">
        <v>257</v>
      </c>
      <c r="C59" s="1456" t="s">
        <v>258</v>
      </c>
      <c r="D59" s="1456" t="s">
        <v>539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677" customFormat="1" customHeight="1" ht="0">
      <c r="A60" s="1456" t="s">
        <v>256</v>
      </c>
      <c r="B60" s="1456" t="s">
        <v>257</v>
      </c>
      <c r="C60" s="1456" t="s">
        <v>258</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677" customFormat="1" customHeight="1" ht="0">
      <c r="A61" s="1456" t="s">
        <v>256</v>
      </c>
      <c r="B61" s="1456" t="s">
        <v>257</v>
      </c>
      <c r="C61" s="1427"/>
      <c r="D61" s="1427"/>
      <c r="E61" s="2372"/>
      <c r="F61" s="2371"/>
      <c r="G61" s="1427"/>
      <c r="H61" s="1427"/>
      <c r="I61" s="1427"/>
      <c r="J61" s="1427"/>
      <c r="K61" s="1427"/>
      <c r="L61" s="1607"/>
      <c r="M61" s="1434"/>
      <c r="N61" s="1434"/>
      <c r="P61" s="1429"/>
      <c r="Q61" s="1430"/>
      <c r="R61" s="1429"/>
      <c r="S61" s="1435"/>
      <c r="T61" s="1438" t="s">
        <v>410</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677" customFormat="1" customHeight="1" ht="0">
      <c r="A62" s="1456" t="s">
        <v>256</v>
      </c>
      <c r="B62" s="1456"/>
      <c r="C62" s="1456"/>
      <c r="D62" s="1456"/>
      <c r="E62" s="2371"/>
      <c r="F62" s="1456"/>
      <c r="G62" s="1456"/>
      <c r="H62" s="1456"/>
      <c r="I62" s="1456"/>
      <c r="J62" s="1456"/>
      <c r="K62" s="1456"/>
      <c r="L62" s="1459"/>
      <c r="M62" s="1434"/>
      <c r="N62" s="1434"/>
      <c r="O62" s="631"/>
      <c r="P62" s="493"/>
      <c r="Q62" s="1457"/>
      <c r="R62" s="493"/>
      <c r="S62" s="1435"/>
      <c r="T62" s="1438" t="s">
        <v>411</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677"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443</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D8D17-4A1E-6859-AF55-4A6B55FBAFC1}"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859" width="10.7109375" hidden="1" customWidth="1"/>
    <col min="2" max="2" style="5676" width="16.8515625" hidden="1" customWidth="1"/>
    <col min="3" max="3" style="5677" width="5.57421875" hidden="1" customWidth="1"/>
    <col min="4" max="4" style="5599" width="3.00390625" customWidth="1"/>
    <col min="5" max="5" style="5599" width="7.00390625" customWidth="1"/>
    <col min="6" max="6" style="5599" width="54.00390625" customWidth="1"/>
    <col min="7" max="7" style="5599" width="10.00390625" customWidth="1"/>
    <col min="8" max="8" style="5599" width="40.7109375" hidden="1" customWidth="1"/>
    <col min="9" max="9" style="5599" width="40.7109375" customWidth="1"/>
    <col min="10" max="10" style="5599" width="102.00390625" customWidth="1"/>
    <col min="11" max="11" style="5676" width="9.00390625" customWidth="1"/>
    <col min="12" max="12" style="5677" width="5.00390625" customWidth="1"/>
    <col min="13" max="13" style="5677" width="3.00390625" customWidth="1"/>
    <col min="14" max="17" style="5676" width="3.00390625" customWidth="1"/>
    <col min="18" max="18" style="5677" width="10.00390625" customWidth="1"/>
    <col min="19" max="19" style="5676" width="34.00390625" customWidth="1"/>
    <col min="20" max="20" style="5676" width="9.00390625" customWidth="1"/>
    <col min="21" max="21" style="6860" width="8.00390625" customWidth="1"/>
    <col min="22" max="26" style="5676" width="8.00390625" customWidth="1"/>
    <col min="27" max="31" style="5563" width="8.00390625" customWidth="1"/>
    <col min="32" max="32" style="5599" width="9.140625" hidden="1"/>
  </cols>
  <sheetData>
    <row customHeight="1" ht="22.5" hidden="1">
      <c r="AF1" s="1744" t="s">
        <v>14</v>
      </c>
    </row>
    <row customHeight="1" ht="23.25" hidden="1">
      <c r="B2" s="2212"/>
      <c r="C2" s="1280" t="s">
        <v>540</v>
      </c>
      <c r="D2" s="1751"/>
      <c r="E2" s="659">
        <f>B2</f>
        <v>0</v>
      </c>
      <c r="F2" s="660"/>
      <c r="G2" s="1759" t="s">
        <v>541</v>
      </c>
      <c r="H2" s="1759" t="s">
        <v>541</v>
      </c>
      <c r="I2" s="1759" t="s">
        <v>541</v>
      </c>
      <c r="J2" s="402" t="s">
        <v>542</v>
      </c>
      <c r="K2" s="656"/>
      <c r="AF2" s="1744">
        <v>0</v>
      </c>
    </row>
    <row s="5677" customFormat="1" customHeight="1" ht="0.75" hidden="1">
      <c r="B3" s="2212"/>
      <c r="C3" s="1280"/>
      <c r="D3" s="661"/>
      <c r="E3" s="662"/>
      <c r="F3" s="663" t="s">
        <v>543</v>
      </c>
      <c r="G3" s="664"/>
      <c r="H3" s="664">
        <f>H4*H5+H7</f>
        <v>0</v>
      </c>
      <c r="I3" s="664">
        <f>I4*I5+I6</f>
        <v>0</v>
      </c>
      <c r="J3" s="665"/>
      <c r="AF3" s="1749">
        <v>0</v>
      </c>
    </row>
    <row customHeight="1" ht="23.25" hidden="1">
      <c r="B4" s="2212"/>
      <c r="C4" s="1280"/>
      <c r="D4" s="1751"/>
      <c r="E4" s="659" t="str">
        <f>B2&amp;".1"</f>
        <v>.1</v>
      </c>
      <c r="F4" s="666" t="s">
        <v>544</v>
      </c>
      <c r="G4" s="667"/>
      <c r="H4" s="654"/>
      <c r="I4" s="654"/>
      <c r="J4" s="402" t="s">
        <v>545</v>
      </c>
      <c r="K4" s="656"/>
      <c r="AF4" s="1744">
        <v>0</v>
      </c>
    </row>
    <row customHeight="1" ht="18.75" hidden="1">
      <c r="B5" s="2212"/>
      <c r="C5" s="1280"/>
      <c r="D5" s="1751"/>
      <c r="E5" s="659" t="str">
        <f>B2&amp;".2"</f>
        <v>.2</v>
      </c>
      <c r="F5" s="666" t="s">
        <v>546</v>
      </c>
      <c r="G5" s="1759" t="s">
        <v>547</v>
      </c>
      <c r="H5" s="654"/>
      <c r="I5" s="654"/>
      <c r="J5" s="402"/>
      <c r="K5" s="656"/>
      <c r="AF5" s="1744">
        <v>0</v>
      </c>
    </row>
    <row customHeight="1" ht="18.75" hidden="1">
      <c r="B6" s="2212"/>
      <c r="C6" s="1280"/>
      <c r="D6" s="1751"/>
      <c r="E6" s="659" t="str">
        <f>B2&amp;".3"</f>
        <v>.3</v>
      </c>
      <c r="F6" s="666" t="s">
        <v>548</v>
      </c>
      <c r="G6" s="1759" t="s">
        <v>547</v>
      </c>
      <c r="H6" s="654"/>
      <c r="I6" s="654"/>
      <c r="J6" s="402"/>
      <c r="K6" s="656"/>
      <c r="AF6" s="1744">
        <v>0</v>
      </c>
    </row>
    <row customHeight="1" ht="18.75" hidden="1">
      <c r="B7" s="2212"/>
      <c r="C7" s="1280"/>
      <c r="D7" s="1751"/>
      <c r="E7" s="659" t="str">
        <f>B2&amp;".4"</f>
        <v>.4</v>
      </c>
      <c r="F7" s="666" t="s">
        <v>549</v>
      </c>
      <c r="G7" s="1759" t="s">
        <v>541</v>
      </c>
      <c r="H7" s="668"/>
      <c r="I7" s="668"/>
      <c r="J7" s="402"/>
      <c r="K7" s="656"/>
      <c r="AF7" s="1744">
        <v>0</v>
      </c>
    </row>
    <row s="5676" customFormat="1" customHeight="1" ht="11.25" hidden="1">
      <c r="A8" s="1100"/>
      <c r="C8" s="1749"/>
      <c r="D8" s="650"/>
      <c r="H8" s="1273">
        <v>4</v>
      </c>
      <c r="I8" s="1273">
        <v>4</v>
      </c>
      <c r="L8" s="1749"/>
      <c r="M8" s="1749"/>
      <c r="R8" s="1749"/>
      <c r="AF8" s="1273">
        <v>0</v>
      </c>
    </row>
    <row s="5676" customFormat="1" customHeight="1" ht="22.5" hidden="1">
      <c r="A9" s="1100"/>
      <c r="C9" s="1749"/>
      <c r="D9" s="651"/>
      <c r="E9" s="1761"/>
      <c r="F9" s="653"/>
      <c r="G9" s="1759" t="s">
        <v>547</v>
      </c>
      <c r="H9" s="654"/>
      <c r="I9" s="654"/>
      <c r="J9" s="655" t="s">
        <v>550</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551</v>
      </c>
      <c r="H11" s="654"/>
      <c r="I11" s="654"/>
      <c r="J11" s="402" t="s">
        <v>552</v>
      </c>
      <c r="K11" s="656"/>
      <c r="AF11" s="1744">
        <v>0</v>
      </c>
    </row>
    <row customHeight="1" ht="11.25" hidden="1">
      <c r="AF12" s="1744">
        <v>0</v>
      </c>
    </row>
    <row customHeight="1" ht="22.5" hidden="1">
      <c r="D13" s="1751"/>
      <c r="E13" s="659"/>
      <c r="F13" s="653"/>
      <c r="G13" s="1082" t="s">
        <v>553</v>
      </c>
      <c r="H13" s="658"/>
      <c r="I13" s="658"/>
      <c r="J13" s="858" t="s">
        <v>554</v>
      </c>
      <c r="K13" s="656"/>
      <c r="AF13" s="1744">
        <v>0</v>
      </c>
    </row>
    <row customHeight="1" ht="11.25" hidden="1">
      <c r="AF14" s="1744">
        <v>0</v>
      </c>
    </row>
    <row customHeight="1" ht="22.5" hidden="1">
      <c r="D15" s="1751"/>
      <c r="E15" s="659"/>
      <c r="F15" s="653"/>
      <c r="G15" s="1759" t="s">
        <v>555</v>
      </c>
      <c r="H15" s="658"/>
      <c r="I15" s="658"/>
      <c r="J15" s="402" t="s">
        <v>556</v>
      </c>
      <c r="K15" s="656"/>
      <c r="AF15" s="1744">
        <v>0</v>
      </c>
    </row>
    <row customHeight="1" ht="11.25" hidden="1">
      <c r="AF16" s="1744">
        <v>0</v>
      </c>
    </row>
    <row customHeight="1" ht="22.5" hidden="1">
      <c r="D17" s="1751"/>
      <c r="E17" s="659"/>
      <c r="F17" s="653"/>
      <c r="G17" s="1759" t="s">
        <v>557</v>
      </c>
      <c r="H17" s="658"/>
      <c r="I17" s="658"/>
      <c r="J17" s="402" t="s">
        <v>558</v>
      </c>
      <c r="K17" s="656"/>
      <c r="AF17" s="1744">
        <v>0</v>
      </c>
    </row>
    <row customHeight="1" ht="11.25" hidden="1">
      <c r="AF18" s="1744">
        <v>0</v>
      </c>
    </row>
    <row s="5563"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ООО "Ростовские тепловые сети"</v>
      </c>
      <c r="F22" s="2362"/>
      <c r="G22" s="2362"/>
      <c r="H22" s="2362"/>
      <c r="I22" s="2362"/>
      <c r="AF22" s="1744">
        <v>24</v>
      </c>
    </row>
    <row customHeight="1" ht="11.549999999999999">
      <c r="E23" s="1248"/>
      <c r="F23" s="1248"/>
      <c r="G23" s="1248"/>
      <c r="H23" s="1248"/>
      <c r="I23" s="1248"/>
      <c r="AF23" s="1744">
        <v>11</v>
      </c>
    </row>
    <row s="5677" customFormat="1" customHeight="1" ht="1.05">
      <c r="A24" s="1280"/>
      <c r="D24" s="1755"/>
      <c r="H24" s="1002"/>
      <c r="I24" s="1002" t="s">
        <v>114</v>
      </c>
      <c r="AF24" s="1749">
        <v>1</v>
      </c>
    </row>
    <row customHeight="1" ht="11.549999999999999">
      <c r="E25" s="824"/>
      <c r="F25" s="2480" t="s">
        <v>102</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559</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560</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295</v>
      </c>
      <c r="F28" s="2483"/>
      <c r="G28" s="2483"/>
      <c r="H28" s="1758"/>
      <c r="I28" s="1758"/>
      <c r="J28" s="2240"/>
      <c r="AF28" s="1744">
        <v>11</v>
      </c>
    </row>
    <row customHeight="1" ht="24">
      <c r="E29" s="1759" t="s">
        <v>88</v>
      </c>
      <c r="F29" s="1766" t="s">
        <v>297</v>
      </c>
      <c r="G29" s="1766" t="s">
        <v>561</v>
      </c>
      <c r="H29" s="1766" t="s">
        <v>298</v>
      </c>
      <c r="I29" s="1766" t="s">
        <v>298</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547</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547</v>
      </c>
      <c r="H31" s="671">
        <f>SUMIF($K33:$K71,$K31,H33:H71)</f>
        <v>0</v>
      </c>
      <c r="I31" s="671">
        <f>SUMIF($K33:$K71,$K31,I33:I71)</f>
        <v>0</v>
      </c>
      <c r="J31" s="402" t="str">
        <f>FHD_NOTE_P_2</f>
        <v>Указывается суммарная себестоимость производимых товаров.</v>
      </c>
      <c r="K31" s="1749" t="s">
        <v>562</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547</v>
      </c>
      <c r="H32" s="670"/>
      <c r="I32" s="670"/>
      <c r="J32" s="402" t="str">
        <f>FHD_NOTE_P_3</f>
        <v/>
      </c>
      <c r="K32" s="1749" t="str">
        <f>IF((LEN(E32)-LEN(SUBSTITUTE(E32,".","")))/LEN(".")=1,"p","")</f>
        <v>p</v>
      </c>
      <c r="AF32" s="1744">
        <v>11</v>
      </c>
    </row>
    <row customHeight="1" ht="11.25">
      <c r="A33" s="2484" t="s">
        <v>563</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547</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193"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193"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193"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193"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193"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193"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676" customFormat="1" customHeight="1" ht="15">
      <c r="A40" s="2484"/>
      <c r="C40" s="1749"/>
      <c r="D40" s="1746"/>
      <c r="E40" s="683"/>
      <c r="F40" s="684" t="s">
        <v>564</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565</v>
      </c>
      <c r="D41" s="1751"/>
      <c r="E41" s="659" t="str">
        <f>FHD_NUM_P_5</f>
        <v/>
      </c>
      <c r="F41" s="1637" t="str">
        <f>FHD_P_5</f>
        <v/>
      </c>
      <c r="G41" s="1991" t="s">
        <v>547</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547</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547</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547</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566</v>
      </c>
      <c r="H45" s="670"/>
      <c r="I45" s="670"/>
      <c r="J45" s="402" t="str">
        <f>FHD_NOTE_P_9</f>
        <v/>
      </c>
      <c r="K45" s="1749" t="str">
        <f>IF((LEN(E45)-LEN(SUBSTITUTE(E45,".","")))/LEN(".")=1,"p","")</f>
        <v/>
      </c>
      <c r="AF45" s="1744">
        <v>11</v>
      </c>
    </row>
    <row s="5676" customFormat="1" customHeight="1" ht="11.549999999999999">
      <c r="A46" s="1100"/>
      <c r="C46" s="1749"/>
      <c r="D46" s="687"/>
      <c r="E46" s="659" t="str">
        <f>FHD_NUM_P_10</f>
        <v>2.3.2</v>
      </c>
      <c r="F46" s="1763" t="str">
        <f>FHD_P_10</f>
        <v>Объём приобретения электрической энергии</v>
      </c>
      <c r="G46" s="1991" t="s">
        <v>567</v>
      </c>
      <c r="H46" s="670"/>
      <c r="I46" s="670"/>
      <c r="J46" s="402" t="str">
        <f>FHD_NOTE_P_10</f>
        <v/>
      </c>
      <c r="K46" s="1749" t="str">
        <f>IF((LEN(E46)-LEN(SUBSTITUTE(E46,".","")))/LEN(".")=1,"p","")</f>
        <v/>
      </c>
      <c r="L46" s="1749"/>
      <c r="M46" s="1749"/>
      <c r="R46" s="1749"/>
      <c r="U46" s="657"/>
      <c r="AA46" s="1745"/>
      <c r="AB46" s="1745"/>
      <c r="AC46" s="1745"/>
      <c r="AD46" s="1745"/>
      <c r="AE46" s="1745"/>
      <c r="AF46" s="1273">
        <v>11</v>
      </c>
    </row>
    <row s="5676" customFormat="1" customHeight="1" ht="11.25">
      <c r="A47" s="1102" t="s">
        <v>568</v>
      </c>
      <c r="C47" s="1749"/>
      <c r="D47" s="688"/>
      <c r="E47" s="659" t="str">
        <f>FHD_NUM_P_11</f>
        <v>2.4</v>
      </c>
      <c r="F47" s="1637" t="str">
        <f>FHD_P_11</f>
        <v>Расходы на приобретение холодной воды, используемой в технологическом процессе</v>
      </c>
      <c r="G47" s="1991" t="s">
        <v>547</v>
      </c>
      <c r="H47" s="670"/>
      <c r="I47" s="670"/>
      <c r="J47" s="402" t="str">
        <f>FHD_NOTE_P_11</f>
        <v/>
      </c>
      <c r="K47" s="1749" t="str">
        <f>IF((LEN(E47)-LEN(SUBSTITUTE(E47,".","")))/LEN(".")=1,"p","")</f>
        <v>p</v>
      </c>
      <c r="L47" s="1749"/>
      <c r="M47" s="1749"/>
      <c r="R47" s="1749"/>
      <c r="U47" s="657"/>
      <c r="AA47" s="1745"/>
      <c r="AB47" s="1745"/>
      <c r="AC47" s="1745"/>
      <c r="AD47" s="1745"/>
      <c r="AE47" s="1745"/>
      <c r="AF47" s="1273">
        <v>0</v>
      </c>
    </row>
    <row s="5676" customFormat="1" customHeight="1" ht="18.75">
      <c r="A48" s="1102" t="s">
        <v>569</v>
      </c>
      <c r="C48" s="1749"/>
      <c r="D48" s="1751"/>
      <c r="E48" s="659" t="str">
        <f>FHD_NUM_P_12</f>
        <v>2.5</v>
      </c>
      <c r="F48" s="1637" t="str">
        <f>FHD_P_12</f>
        <v>Расходы на  химические реагенты, используемые в технологическом процессе</v>
      </c>
      <c r="G48" s="1991" t="s">
        <v>547</v>
      </c>
      <c r="H48" s="690"/>
      <c r="I48" s="690"/>
      <c r="J48" s="402" t="str">
        <f>FHD_NOTE_P_12</f>
        <v/>
      </c>
      <c r="K48" s="1749" t="str">
        <f>IF((LEN(E48)-LEN(SUBSTITUTE(E48,".","")))/LEN(".")=1,"p","")</f>
        <v>p</v>
      </c>
      <c r="L48" s="1749"/>
      <c r="M48" s="1749"/>
      <c r="R48" s="1749"/>
      <c r="U48" s="657"/>
      <c r="AA48" s="1745"/>
      <c r="AB48" s="1745"/>
      <c r="AC48" s="1745"/>
      <c r="AD48" s="1745"/>
      <c r="AE48" s="1745"/>
      <c r="AF48" s="1273">
        <v>18</v>
      </c>
    </row>
    <row s="6798"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547</v>
      </c>
      <c r="H49" s="670"/>
      <c r="I49" s="670"/>
      <c r="J49" s="402" t="str">
        <f>FHD_NOTE_P_13</f>
        <v/>
      </c>
      <c r="K49" s="1749" t="str">
        <f>IF((LEN(E49)-LEN(SUBSTITUTE(E49,".","")))/LEN(".")=1,"p","")</f>
        <v>p</v>
      </c>
      <c r="L49" s="843"/>
      <c r="M49" s="843"/>
      <c r="R49" s="843"/>
      <c r="U49" s="844"/>
      <c r="AA49" s="845"/>
      <c r="AB49" s="845"/>
      <c r="AC49" s="845"/>
      <c r="AD49" s="845"/>
      <c r="AE49" s="845"/>
      <c r="AF49" s="842">
        <v>11</v>
      </c>
    </row>
    <row s="6798"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547</v>
      </c>
      <c r="H50" s="670"/>
      <c r="I50" s="670"/>
      <c r="J50" s="402" t="str">
        <f>FHD_NOTE_P_14</f>
        <v/>
      </c>
      <c r="K50" s="1749" t="str">
        <f>IF((LEN(E50)-LEN(SUBSTITUTE(E50,".","")))/LEN(".")=1,"p","")</f>
        <v/>
      </c>
      <c r="L50" s="843"/>
      <c r="M50" s="843"/>
      <c r="R50" s="843"/>
      <c r="U50" s="844"/>
      <c r="AA50" s="845"/>
      <c r="AB50" s="845"/>
      <c r="AC50" s="845"/>
      <c r="AD50" s="845"/>
      <c r="AE50" s="845"/>
      <c r="AF50" s="842">
        <v>11</v>
      </c>
    </row>
    <row s="6798"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547</v>
      </c>
      <c r="H51" s="670"/>
      <c r="I51" s="670"/>
      <c r="J51" s="402" t="str">
        <f>FHD_NOTE_P_15</f>
        <v/>
      </c>
      <c r="K51" s="1749" t="str">
        <f>IF((LEN(E51)-LEN(SUBSTITUTE(E51,".","")))/LEN(".")=1,"p","")</f>
        <v/>
      </c>
      <c r="L51" s="843"/>
      <c r="M51" s="843"/>
      <c r="R51" s="843"/>
      <c r="U51" s="844"/>
      <c r="AA51" s="845"/>
      <c r="AB51" s="845"/>
      <c r="AC51" s="845"/>
      <c r="AD51" s="845"/>
      <c r="AE51" s="845"/>
      <c r="AF51" s="842">
        <v>11</v>
      </c>
    </row>
    <row s="5676"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547</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676"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547</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676"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547</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676"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547</v>
      </c>
      <c r="H55" s="670"/>
      <c r="I55" s="670"/>
      <c r="J55" s="402" t="str">
        <f>FHD_NOTE_P_19</f>
        <v/>
      </c>
      <c r="K55" s="1749" t="str">
        <f>IF((LEN(E55)-LEN(SUBSTITUTE(E55,".","")))/LEN(".")=1,"p","")</f>
        <v>p</v>
      </c>
      <c r="L55" s="1749"/>
      <c r="M55" s="1749"/>
      <c r="R55" s="1749"/>
      <c r="U55" s="657"/>
      <c r="AA55" s="1745"/>
      <c r="AB55" s="1745"/>
      <c r="AC55" s="1745"/>
      <c r="AD55" s="1745"/>
      <c r="AE55" s="1745"/>
      <c r="AF55" s="1273">
        <v>11</v>
      </c>
    </row>
    <row s="5676" customFormat="1" customHeight="1" ht="11.549999999999999">
      <c r="A56" s="1100"/>
      <c r="C56" s="1749"/>
      <c r="D56" s="688"/>
      <c r="E56" s="659" t="str">
        <f>FHD_NUM_P_20</f>
        <v>2.8.1</v>
      </c>
      <c r="F56" s="1763" t="str">
        <f>FHD_P_20</f>
        <v>Расходы на амортизацию основных средств</v>
      </c>
      <c r="G56" s="1991" t="s">
        <v>547</v>
      </c>
      <c r="H56" s="670"/>
      <c r="I56" s="670"/>
      <c r="J56" s="402" t="str">
        <f>FHD_NOTE_P_20</f>
        <v/>
      </c>
      <c r="K56" s="1749" t="str">
        <f>IF((LEN(E56)-LEN(SUBSTITUTE(E56,".","")))/LEN(".")=1,"p","")</f>
        <v/>
      </c>
      <c r="L56" s="1749"/>
      <c r="M56" s="1749"/>
      <c r="R56" s="1749"/>
      <c r="U56" s="657"/>
      <c r="AA56" s="1745"/>
      <c r="AB56" s="1745"/>
      <c r="AC56" s="1745"/>
      <c r="AD56" s="1745"/>
      <c r="AE56" s="1745"/>
      <c r="AF56" s="1273">
        <v>11</v>
      </c>
    </row>
    <row s="5676" customFormat="1" customHeight="1" ht="11.549999999999999">
      <c r="A57" s="1100"/>
      <c r="C57" s="1749"/>
      <c r="D57" s="688"/>
      <c r="E57" s="659" t="str">
        <f>FHD_NUM_P_21</f>
        <v>2.8.2</v>
      </c>
      <c r="F57" s="1763" t="str">
        <f>FHD_P_21</f>
        <v>Расходы на амортизацию нематериальных активов</v>
      </c>
      <c r="G57" s="1991" t="s">
        <v>547</v>
      </c>
      <c r="H57" s="670"/>
      <c r="I57" s="670"/>
      <c r="J57" s="402" t="str">
        <f>FHD_NOTE_P_21</f>
        <v/>
      </c>
      <c r="K57" s="1749" t="str">
        <f>IF((LEN(E57)-LEN(SUBSTITUTE(E57,".","")))/LEN(".")=1,"p","")</f>
        <v/>
      </c>
      <c r="L57" s="1749"/>
      <c r="M57" s="1749"/>
      <c r="R57" s="1749"/>
      <c r="U57" s="657"/>
      <c r="AA57" s="1745"/>
      <c r="AB57" s="1745"/>
      <c r="AC57" s="1745"/>
      <c r="AD57" s="1745"/>
      <c r="AE57" s="1745"/>
      <c r="AF57" s="1273">
        <v>11</v>
      </c>
    </row>
    <row s="5676"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547</v>
      </c>
      <c r="H58" s="670"/>
      <c r="I58" s="670"/>
      <c r="J58" s="402" t="str">
        <f>FHD_NOTE_P_22</f>
        <v/>
      </c>
      <c r="K58" s="1749" t="str">
        <f>IF((LEN(E58)-LEN(SUBSTITUTE(E58,".","")))/LEN(".")=1,"p","")</f>
        <v>p</v>
      </c>
      <c r="L58" s="1749"/>
      <c r="M58" s="1749"/>
      <c r="R58" s="1749"/>
      <c r="U58" s="657"/>
      <c r="AA58" s="1745"/>
      <c r="AB58" s="1745"/>
      <c r="AC58" s="1745"/>
      <c r="AD58" s="1745"/>
      <c r="AE58" s="1745"/>
      <c r="AF58" s="1273">
        <v>11</v>
      </c>
    </row>
    <row s="5676" customFormat="1" customHeight="1" ht="11.549999999999999">
      <c r="A59" s="1100"/>
      <c r="C59" s="1749"/>
      <c r="D59" s="688"/>
      <c r="E59" s="659" t="str">
        <f>FHD_NUM_P_23</f>
        <v>2.10</v>
      </c>
      <c r="F59" s="1637" t="str">
        <f>FHD_P_23</f>
        <v>Общепроизводственные расходы, в том числе:</v>
      </c>
      <c r="G59" s="1991" t="s">
        <v>547</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676" customFormat="1" customHeight="1" ht="11.549999999999999">
      <c r="A60" s="1100"/>
      <c r="C60" s="1749"/>
      <c r="D60" s="688"/>
      <c r="E60" s="659" t="str">
        <f>FHD_NUM_P_24</f>
        <v>2.10.1</v>
      </c>
      <c r="F60" s="1763" t="str">
        <f>FHD_P_24</f>
        <v>Расходы на текущий ремонт</v>
      </c>
      <c r="G60" s="1991" t="s">
        <v>547</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676" customFormat="1" customHeight="1" ht="11.549999999999999">
      <c r="A61" s="1100"/>
      <c r="C61" s="1749"/>
      <c r="D61" s="688"/>
      <c r="E61" s="659" t="str">
        <f>FHD_NUM_P_25</f>
        <v>2.10.2</v>
      </c>
      <c r="F61" s="1763" t="str">
        <f>FHD_P_25</f>
        <v>Расходы на капитальный ремонт</v>
      </c>
      <c r="G61" s="1991" t="s">
        <v>547</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676" customFormat="1" customHeight="1" ht="11.549999999999999">
      <c r="A62" s="1100"/>
      <c r="C62" s="1749"/>
      <c r="D62" s="1751"/>
      <c r="E62" s="659" t="str">
        <f>FHD_NUM_P_26</f>
        <v>2.11</v>
      </c>
      <c r="F62" s="1637" t="str">
        <f>FHD_P_26</f>
        <v>Общехозяйственные расходы, в том числе:</v>
      </c>
      <c r="G62" s="1991" t="s">
        <v>547</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676" customFormat="1" customHeight="1" ht="11.549999999999999">
      <c r="A63" s="1100"/>
      <c r="C63" s="1749"/>
      <c r="D63" s="1751"/>
      <c r="E63" s="659" t="str">
        <f>FHD_NUM_P_27</f>
        <v>2.11.1</v>
      </c>
      <c r="F63" s="1763" t="str">
        <f>FHD_P_27</f>
        <v>Расходы на текущий ремонт</v>
      </c>
      <c r="G63" s="1991" t="s">
        <v>547</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676" customFormat="1" customHeight="1" ht="11.549999999999999">
      <c r="A64" s="1100"/>
      <c r="C64" s="1749"/>
      <c r="D64" s="1751"/>
      <c r="E64" s="659" t="str">
        <f>FHD_NUM_P_28</f>
        <v>2.11.2</v>
      </c>
      <c r="F64" s="1763" t="str">
        <f>FHD_P_28</f>
        <v>Расходы на капитальный ремонт</v>
      </c>
      <c r="G64" s="1991" t="s">
        <v>547</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676"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547</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676"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301</v>
      </c>
      <c r="H66" s="1762" t="s">
        <v>570</v>
      </c>
      <c r="I66" s="1762" t="s">
        <v>570</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676" customFormat="1" customHeight="1" ht="23.25" hidden="1">
      <c r="A67" s="2484" t="s">
        <v>571</v>
      </c>
      <c r="C67" s="1749"/>
      <c r="D67" s="1751"/>
      <c r="E67" s="659" t="str">
        <f>FHD_NUM_P_31</f>
        <v/>
      </c>
      <c r="F67" s="1637" t="str">
        <f>FHD_P_31</f>
        <v/>
      </c>
      <c r="G67" s="1991" t="s">
        <v>547</v>
      </c>
      <c r="H67" s="670"/>
      <c r="I67" s="670"/>
      <c r="J67" s="402" t="str">
        <f>FHD_NOTE_P_31</f>
        <v/>
      </c>
      <c r="K67" s="1749" t="str">
        <f>IF((LEN(E67)-LEN(SUBSTITUTE(E67,".","")))/LEN(".")=1,"p","")</f>
        <v/>
      </c>
      <c r="L67" s="1749"/>
      <c r="M67" s="1749"/>
      <c r="R67" s="1749"/>
      <c r="U67" s="657"/>
      <c r="AA67" s="1745"/>
      <c r="AB67" s="1745"/>
      <c r="AC67" s="1745"/>
      <c r="AD67" s="1745"/>
      <c r="AE67" s="1745"/>
      <c r="AF67" s="1273">
        <v>22</v>
      </c>
    </row>
    <row s="5676" customFormat="1" customHeight="1" ht="47.25" hidden="1">
      <c r="A68" s="2484"/>
      <c r="C68" s="1749"/>
      <c r="D68" s="1751"/>
      <c r="E68" s="659" t="str">
        <f>FHD_NUM_P_32</f>
        <v/>
      </c>
      <c r="F68" s="1763" t="str">
        <f>FHD_P_32</f>
        <v/>
      </c>
      <c r="G68" s="1991" t="s">
        <v>301</v>
      </c>
      <c r="H68" s="1762" t="s">
        <v>570</v>
      </c>
      <c r="I68" s="1762" t="s">
        <v>570</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676"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547</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677" customFormat="1" customHeight="1" ht="1.05">
      <c r="A70" s="1280"/>
      <c r="D70" s="661"/>
      <c r="E70" s="1126" t="str">
        <f>E69&amp;".0"</f>
        <v>2.13.0</v>
      </c>
      <c r="F70" s="1104"/>
      <c r="G70" s="1126"/>
      <c r="H70" s="1105"/>
      <c r="I70" s="1105"/>
      <c r="J70" s="1106"/>
      <c r="K70" s="1749" t="str">
        <f>IF((LEN(E70)-LEN(SUBSTITUTE(E70,".","")))/LEN(".")=1,"p","")</f>
        <v/>
      </c>
      <c r="AF70" s="1749">
        <v>1</v>
      </c>
    </row>
    <row s="5676" customFormat="1" customHeight="1" ht="14.699999999999998">
      <c r="A71" s="1100"/>
      <c r="C71" s="1749"/>
      <c r="D71" s="1746"/>
      <c r="E71" s="683"/>
      <c r="F71" s="684" t="s">
        <v>572</v>
      </c>
      <c r="G71" s="685"/>
      <c r="H71" s="686"/>
      <c r="I71" s="686"/>
      <c r="J71" s="414"/>
      <c r="K71" s="1749"/>
      <c r="L71" s="1749"/>
      <c r="M71" s="1749"/>
      <c r="R71" s="1749"/>
      <c r="U71" s="657"/>
      <c r="AA71" s="1745"/>
      <c r="AB71" s="1745"/>
      <c r="AC71" s="1745"/>
      <c r="AD71" s="1745"/>
      <c r="AE71" s="1745"/>
      <c r="AF71" s="1273">
        <v>14</v>
      </c>
    </row>
    <row s="5676" customFormat="1" customHeight="1" ht="18.75">
      <c r="A72" s="1102" t="s">
        <v>573</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547</v>
      </c>
      <c r="H72" s="670"/>
      <c r="I72" s="670"/>
      <c r="J72" s="402" t="str">
        <f>FHD_NOTE_P_34</f>
        <v/>
      </c>
      <c r="K72" s="656"/>
      <c r="L72" s="1749"/>
      <c r="M72" s="1749"/>
      <c r="R72" s="1749"/>
      <c r="U72" s="657"/>
      <c r="AA72" s="1745"/>
      <c r="AB72" s="1745"/>
      <c r="AC72" s="1745"/>
      <c r="AD72" s="1745"/>
      <c r="AE72" s="1745"/>
      <c r="AF72" s="1273">
        <v>0</v>
      </c>
    </row>
    <row s="5676"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547</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676"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547</v>
      </c>
      <c r="H74" s="670"/>
      <c r="I74" s="670"/>
      <c r="J74" s="402" t="str">
        <f>FHD_NOTE_P_36</f>
        <v/>
      </c>
      <c r="K74" s="656"/>
      <c r="L74" s="1749"/>
      <c r="M74" s="1749"/>
      <c r="R74" s="1749"/>
      <c r="U74" s="657"/>
      <c r="AA74" s="1745"/>
      <c r="AB74" s="1745"/>
      <c r="AC74" s="1745"/>
      <c r="AD74" s="1745"/>
      <c r="AE74" s="1745"/>
      <c r="AF74" s="1273">
        <v>19</v>
      </c>
    </row>
    <row s="5676" customFormat="1" customHeight="1" ht="19.95">
      <c r="A75" s="1100"/>
      <c r="C75" s="1749"/>
      <c r="D75" s="1751"/>
      <c r="E75" s="659" t="str">
        <f>FHD_NUM_P_37</f>
        <v>5</v>
      </c>
      <c r="F75" s="1993" t="str">
        <f>FHD_P_37</f>
        <v>Изменение стоимости основных фондов, в том числе:</v>
      </c>
      <c r="G75" s="1991" t="s">
        <v>547</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676" customFormat="1" customHeight="1" ht="19.95">
      <c r="A76" s="1100"/>
      <c r="C76" s="1749"/>
      <c r="D76" s="1751"/>
      <c r="E76" s="659" t="str">
        <f>FHD_NUM_P_38</f>
        <v>5.1</v>
      </c>
      <c r="F76" s="1637" t="str">
        <f>FHD_P_38</f>
        <v>Изменение стоимости основных фондов за счет:</v>
      </c>
      <c r="G76" s="1991" t="s">
        <v>547</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676"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547</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676"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547</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676" customFormat="1" customHeight="1" ht="19.95">
      <c r="A79" s="1100"/>
      <c r="C79" s="1749"/>
      <c r="D79" s="1751"/>
      <c r="E79" s="659" t="str">
        <f>FHD_NUM_P_41</f>
        <v>5.2</v>
      </c>
      <c r="F79" s="2188" t="str">
        <f>FHD_P_41</f>
        <v>Изменение стоимости основных фондов за счет их переоценки</v>
      </c>
      <c r="G79" s="2184" t="s">
        <v>547</v>
      </c>
      <c r="H79" s="1089"/>
      <c r="I79" s="670"/>
      <c r="J79" s="402" t="str">
        <f>FHD_NOTE_P_41</f>
        <v/>
      </c>
      <c r="K79" s="656"/>
      <c r="L79" s="1749"/>
      <c r="M79" s="1749"/>
      <c r="R79" s="1749"/>
      <c r="U79" s="657"/>
      <c r="AA79" s="1745"/>
      <c r="AB79" s="1745"/>
      <c r="AC79" s="1745"/>
      <c r="AD79" s="1745"/>
      <c r="AE79" s="1745"/>
      <c r="AF79" s="1273">
        <v>19</v>
      </c>
    </row>
    <row s="5676" customFormat="1" customHeight="1" ht="20.25" hidden="1">
      <c r="A80" s="1102" t="s">
        <v>574</v>
      </c>
      <c r="C80" s="1749"/>
      <c r="D80" s="1751"/>
      <c r="E80" s="659" t="str">
        <f>FHD_NUM_P_42</f>
        <v/>
      </c>
      <c r="F80" s="2186" t="str">
        <f>FHD_P_42</f>
        <v/>
      </c>
      <c r="G80" s="2184" t="s">
        <v>547</v>
      </c>
      <c r="H80" s="1089"/>
      <c r="I80" s="670"/>
      <c r="J80" s="402" t="str">
        <f>FHD_NOTE_P_42</f>
        <v/>
      </c>
      <c r="K80" s="656"/>
      <c r="L80" s="1749"/>
      <c r="M80" s="1749"/>
      <c r="R80" s="1749"/>
      <c r="U80" s="657"/>
      <c r="AA80" s="1745"/>
      <c r="AB80" s="1745"/>
      <c r="AC80" s="1745"/>
      <c r="AD80" s="1745"/>
      <c r="AE80" s="1745"/>
      <c r="AF80" s="1273">
        <v>19</v>
      </c>
    </row>
    <row s="5676"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301</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676" customFormat="1" customHeight="1" ht="18.75" hidden="1">
      <c r="A82" s="2484" t="s">
        <v>575</v>
      </c>
      <c r="C82" s="848"/>
      <c r="D82" s="846"/>
      <c r="E82" s="659" t="str">
        <f>FHD_NUM_P_44</f>
        <v/>
      </c>
      <c r="F82" s="1993" t="str">
        <f>FHD_P_44</f>
        <v/>
      </c>
      <c r="G82" s="1994" t="s">
        <v>576</v>
      </c>
      <c r="H82" s="1090"/>
      <c r="I82" s="690"/>
      <c r="J82" s="402" t="str">
        <f>FHD_NOTE_P_44</f>
        <v/>
      </c>
      <c r="K82" s="847"/>
      <c r="L82" s="848"/>
      <c r="M82" s="848"/>
      <c r="R82" s="848"/>
      <c r="U82" s="849"/>
      <c r="AA82" s="850"/>
      <c r="AB82" s="850"/>
      <c r="AC82" s="850"/>
      <c r="AD82" s="850"/>
      <c r="AE82" s="850"/>
      <c r="AF82" s="1023">
        <v>0</v>
      </c>
    </row>
    <row s="5676" customFormat="1" customHeight="1" ht="18.75" hidden="1">
      <c r="A83" s="2484"/>
      <c r="C83" s="848"/>
      <c r="D83" s="846"/>
      <c r="E83" s="659" t="str">
        <f>FHD_NUM_P_45</f>
        <v/>
      </c>
      <c r="F83" s="1993" t="str">
        <f>FHD_P_45</f>
        <v/>
      </c>
      <c r="G83" s="1994" t="s">
        <v>576</v>
      </c>
      <c r="H83" s="1090"/>
      <c r="I83" s="690"/>
      <c r="J83" s="402" t="str">
        <f>FHD_NOTE_P_45</f>
        <v/>
      </c>
      <c r="K83" s="847"/>
      <c r="L83" s="848"/>
      <c r="M83" s="848"/>
      <c r="R83" s="848"/>
      <c r="U83" s="849"/>
      <c r="AA83" s="850"/>
      <c r="AB83" s="850"/>
      <c r="AC83" s="850"/>
      <c r="AD83" s="850"/>
      <c r="AE83" s="850"/>
      <c r="AF83" s="1023">
        <v>0</v>
      </c>
    </row>
    <row s="5676" customFormat="1" customHeight="1" ht="18.75" hidden="1">
      <c r="A84" s="2484"/>
      <c r="C84" s="848"/>
      <c r="D84" s="851"/>
      <c r="E84" s="659" t="str">
        <f>FHD_NUM_P_46</f>
        <v/>
      </c>
      <c r="F84" s="1993" t="str">
        <f>FHD_P_46</f>
        <v/>
      </c>
      <c r="G84" s="1994" t="s">
        <v>576</v>
      </c>
      <c r="H84" s="1090"/>
      <c r="I84" s="690"/>
      <c r="J84" s="402" t="str">
        <f>FHD_NOTE_P_46</f>
        <v/>
      </c>
      <c r="K84" s="847"/>
      <c r="L84" s="848"/>
      <c r="M84" s="848"/>
      <c r="R84" s="848"/>
      <c r="U84" s="849"/>
      <c r="AA84" s="850"/>
      <c r="AB84" s="850"/>
      <c r="AC84" s="850"/>
      <c r="AD84" s="850"/>
      <c r="AE84" s="850"/>
      <c r="AF84" s="1023">
        <v>0</v>
      </c>
    </row>
    <row s="5676" customFormat="1" customHeight="1" ht="18.75" hidden="1">
      <c r="A85" s="2484"/>
      <c r="C85" s="848"/>
      <c r="D85" s="846"/>
      <c r="E85" s="659" t="str">
        <f>FHD_NUM_P_47</f>
        <v/>
      </c>
      <c r="F85" s="1993" t="str">
        <f>FHD_P_47</f>
        <v/>
      </c>
      <c r="G85" s="1994" t="s">
        <v>576</v>
      </c>
      <c r="H85" s="1090"/>
      <c r="I85" s="690"/>
      <c r="J85" s="402" t="str">
        <f>FHD_NOTE_P_47</f>
        <v/>
      </c>
      <c r="K85" s="847"/>
      <c r="L85" s="848"/>
      <c r="M85" s="848"/>
      <c r="R85" s="848"/>
      <c r="U85" s="849"/>
      <c r="AA85" s="850"/>
      <c r="AB85" s="850"/>
      <c r="AC85" s="850"/>
      <c r="AD85" s="850"/>
      <c r="AE85" s="850"/>
      <c r="AF85" s="1023">
        <v>0</v>
      </c>
    </row>
    <row s="5599" customFormat="1" customHeight="1" ht="18.75" hidden="1">
      <c r="A86" s="2484"/>
      <c r="B86" s="1023"/>
      <c r="C86" s="848"/>
      <c r="D86" s="846"/>
      <c r="E86" s="659" t="str">
        <f>FHD_NUM_P_48</f>
        <v/>
      </c>
      <c r="F86" s="1993" t="str">
        <f>FHD_P_48</f>
        <v/>
      </c>
      <c r="G86" s="1994" t="s">
        <v>576</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599" customFormat="1" customHeight="1" ht="18.75" hidden="1">
      <c r="A87" s="2484"/>
      <c r="B87" s="1023"/>
      <c r="C87" s="848"/>
      <c r="D87" s="846"/>
      <c r="E87" s="659" t="str">
        <f>FHD_NUM_P_49</f>
        <v/>
      </c>
      <c r="F87" s="1993" t="str">
        <f>FHD_P_49</f>
        <v/>
      </c>
      <c r="G87" s="1994" t="s">
        <v>576</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599" customFormat="1" customHeight="1" ht="18.75" hidden="1">
      <c r="A88" s="2484"/>
      <c r="B88" s="1023"/>
      <c r="C88" s="848"/>
      <c r="D88" s="846"/>
      <c r="E88" s="659" t="str">
        <f>FHD_NUM_P_50</f>
        <v/>
      </c>
      <c r="F88" s="1993" t="str">
        <f>FHD_P_50</f>
        <v/>
      </c>
      <c r="G88" s="1994" t="s">
        <v>576</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599" customFormat="1" customHeight="1" ht="18.75" hidden="1">
      <c r="A89" s="2484"/>
      <c r="B89" s="1023"/>
      <c r="C89" s="848"/>
      <c r="D89" s="846"/>
      <c r="E89" s="659" t="str">
        <f>FHD_NUM_P_51</f>
        <v/>
      </c>
      <c r="F89" s="1993" t="str">
        <f>FHD_P_51</f>
        <v/>
      </c>
      <c r="G89" s="1994" t="s">
        <v>576</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599" customFormat="1" customHeight="1" ht="18.75" hidden="1">
      <c r="A90" s="2484"/>
      <c r="B90" s="1023"/>
      <c r="C90" s="848"/>
      <c r="D90" s="846"/>
      <c r="E90" s="659" t="str">
        <f>FHD_NUM_P_52</f>
        <v/>
      </c>
      <c r="F90" s="1993" t="str">
        <f>FHD_P_52</f>
        <v/>
      </c>
      <c r="G90" s="1994" t="s">
        <v>553</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676" customFormat="1" customHeight="1" ht="18.75" hidden="1">
      <c r="A91" s="2486" t="s">
        <v>577</v>
      </c>
      <c r="C91" s="848"/>
      <c r="D91" s="846"/>
      <c r="E91" s="659" t="str">
        <f>FHD_NUM_P_53</f>
        <v/>
      </c>
      <c r="F91" s="1993" t="str">
        <f>FHD_P_53</f>
        <v/>
      </c>
      <c r="G91" s="1994" t="s">
        <v>576</v>
      </c>
      <c r="H91" s="1090"/>
      <c r="I91" s="690"/>
      <c r="J91" s="402" t="str">
        <f>FHD_NOTE_P_53</f>
        <v/>
      </c>
      <c r="K91" s="847"/>
      <c r="L91" s="848"/>
      <c r="M91" s="848"/>
      <c r="R91" s="848"/>
      <c r="U91" s="849"/>
      <c r="AA91" s="850"/>
      <c r="AB91" s="850"/>
      <c r="AC91" s="850"/>
      <c r="AD91" s="850"/>
      <c r="AE91" s="850"/>
      <c r="AF91" s="1023">
        <v>0</v>
      </c>
    </row>
    <row s="5676" customFormat="1" customHeight="1" ht="18.75" hidden="1">
      <c r="A92" s="2486"/>
      <c r="C92" s="848"/>
      <c r="D92" s="846"/>
      <c r="E92" s="659" t="str">
        <f>FHD_NUM_P_54</f>
        <v/>
      </c>
      <c r="F92" s="1993" t="str">
        <f>FHD_P_54</f>
        <v/>
      </c>
      <c r="G92" s="1994" t="s">
        <v>576</v>
      </c>
      <c r="H92" s="1090"/>
      <c r="I92" s="690"/>
      <c r="J92" s="402" t="str">
        <f>FHD_NOTE_P_54</f>
        <v/>
      </c>
      <c r="K92" s="847"/>
      <c r="L92" s="848"/>
      <c r="M92" s="848"/>
      <c r="R92" s="848"/>
      <c r="U92" s="849"/>
      <c r="AA92" s="850"/>
      <c r="AB92" s="850"/>
      <c r="AC92" s="850"/>
      <c r="AD92" s="850"/>
      <c r="AE92" s="850"/>
      <c r="AF92" s="1023">
        <v>0</v>
      </c>
    </row>
    <row s="5676"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676" customFormat="1" customHeight="1" ht="18.75" hidden="1">
      <c r="A94" s="2486"/>
      <c r="C94" s="848"/>
      <c r="D94" s="846"/>
      <c r="E94" s="659" t="str">
        <f>FHD_NUM_P_56</f>
        <v/>
      </c>
      <c r="F94" s="1993" t="str">
        <f>FHD_P_56</f>
        <v/>
      </c>
      <c r="G94" s="1994" t="s">
        <v>578</v>
      </c>
      <c r="H94" s="1090"/>
      <c r="I94" s="690"/>
      <c r="J94" s="402" t="str">
        <f>FHD_NOTE_P_56</f>
        <v/>
      </c>
      <c r="K94" s="847"/>
      <c r="L94" s="848"/>
      <c r="M94" s="848"/>
      <c r="R94" s="848"/>
      <c r="U94" s="849"/>
      <c r="AA94" s="850"/>
      <c r="AB94" s="850"/>
      <c r="AC94" s="850"/>
      <c r="AD94" s="850"/>
      <c r="AE94" s="850"/>
      <c r="AF94" s="1023">
        <v>0</v>
      </c>
    </row>
    <row s="5599" customFormat="1" customHeight="1" ht="18.75" hidden="1">
      <c r="A95" s="2486"/>
      <c r="B95" s="1023"/>
      <c r="C95" s="848"/>
      <c r="D95" s="846"/>
      <c r="E95" s="659" t="str">
        <f>FHD_NUM_P_57</f>
        <v/>
      </c>
      <c r="F95" s="1993" t="str">
        <f>FHD_P_57</f>
        <v/>
      </c>
      <c r="G95" s="1994" t="s">
        <v>553</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579</v>
      </c>
      <c r="D96" s="1751"/>
      <c r="E96" s="659" t="str">
        <f>FHD_NUM_P_58</f>
        <v/>
      </c>
      <c r="F96" s="1993" t="str">
        <f>FHD_P_58</f>
        <v/>
      </c>
      <c r="G96" s="1994" t="s">
        <v>576</v>
      </c>
      <c r="H96" s="1090"/>
      <c r="I96" s="690"/>
      <c r="J96" s="402" t="str">
        <f>FHD_NOTE_P_58</f>
        <v/>
      </c>
      <c r="K96" s="656"/>
      <c r="AF96" s="1744">
        <v>0</v>
      </c>
    </row>
    <row customHeight="1" ht="18.75" hidden="1">
      <c r="A97" s="2484"/>
      <c r="D97" s="1751"/>
      <c r="E97" s="659" t="str">
        <f>FHD_NUM_P_59</f>
        <v/>
      </c>
      <c r="F97" s="1993" t="str">
        <f>FHD_P_59</f>
        <v/>
      </c>
      <c r="G97" s="1994" t="s">
        <v>576</v>
      </c>
      <c r="H97" s="1090"/>
      <c r="I97" s="690"/>
      <c r="J97" s="402" t="str">
        <f>FHD_NOTE_P_59</f>
        <v/>
      </c>
      <c r="K97" s="656"/>
      <c r="AF97" s="1744">
        <v>0</v>
      </c>
    </row>
    <row customHeight="1" ht="18.75" hidden="1">
      <c r="A98" s="2484"/>
      <c r="D98" s="1751"/>
      <c r="E98" s="659" t="str">
        <f>FHD_NUM_P_60</f>
        <v/>
      </c>
      <c r="F98" s="1993" t="str">
        <f>FHD_P_60</f>
        <v/>
      </c>
      <c r="G98" s="1994" t="s">
        <v>576</v>
      </c>
      <c r="H98" s="1090"/>
      <c r="I98" s="690"/>
      <c r="J98" s="402" t="str">
        <f>FHD_NOTE_P_60</f>
        <v/>
      </c>
      <c r="K98" s="656"/>
      <c r="AF98" s="1744">
        <v>0</v>
      </c>
    </row>
    <row s="5676" customFormat="1" customHeight="1" ht="18.75">
      <c r="A99" s="2484" t="s">
        <v>580</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551</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677" customFormat="1" customHeight="1" ht="0.75">
      <c r="A100" s="2484"/>
      <c r="D100" s="661"/>
      <c r="E100" s="1126" t="str">
        <f>E99&amp;".0"</f>
        <v>7.0</v>
      </c>
      <c r="F100" s="1107"/>
      <c r="G100" s="1108"/>
      <c r="H100" s="1105"/>
      <c r="I100" s="1105"/>
      <c r="J100" s="1109"/>
      <c r="AF100" s="1749">
        <v>0</v>
      </c>
    </row>
    <row customHeight="1" ht="15">
      <c r="A101" s="2484"/>
      <c r="D101" s="1746"/>
      <c r="E101" s="1084"/>
      <c r="F101" s="1085" t="s">
        <v>581</v>
      </c>
      <c r="G101" s="685"/>
      <c r="H101" s="686"/>
      <c r="I101" s="686"/>
      <c r="J101" s="1117" t="s">
        <v>582</v>
      </c>
      <c r="K101" s="656"/>
      <c r="AF101" s="1744">
        <v>0</v>
      </c>
    </row>
    <row s="5676"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551</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676"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578</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676" customFormat="1" customHeight="1" ht="18.75">
      <c r="A104" s="2484"/>
      <c r="C104" s="1749" t="s">
        <v>583</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578</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676"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578</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676" customFormat="1" customHeight="1" ht="18.75">
      <c r="A106" s="2484"/>
      <c r="C106" s="1749"/>
      <c r="D106" s="1751"/>
      <c r="E106" s="659" t="str">
        <f>FHD_NUM_P_66</f>
        <v>10.1</v>
      </c>
      <c r="F106" s="1637" t="str">
        <f>FHD_P_66</f>
        <v>По приборам учёта </v>
      </c>
      <c r="G106" s="1990" t="s">
        <v>578</v>
      </c>
      <c r="H106" s="690"/>
      <c r="I106" s="690"/>
      <c r="J106" s="402" t="str">
        <f>FHD_NOTE_P_66</f>
        <v/>
      </c>
      <c r="K106" s="656"/>
      <c r="L106" s="1749"/>
      <c r="M106" s="1749"/>
      <c r="R106" s="1749"/>
      <c r="U106" s="657"/>
      <c r="AA106" s="1745"/>
      <c r="AB106" s="1745"/>
      <c r="AC106" s="1745"/>
      <c r="AD106" s="1745"/>
      <c r="AE106" s="1745"/>
      <c r="AF106" s="1273">
        <v>0</v>
      </c>
    </row>
    <row s="5676"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578</v>
      </c>
      <c r="H107" s="690"/>
      <c r="I107" s="690"/>
      <c r="J107" s="402" t="str">
        <f>FHD_NOTE_P_67</f>
        <v/>
      </c>
      <c r="K107" s="656"/>
      <c r="L107" s="1749"/>
      <c r="M107" s="1749"/>
      <c r="R107" s="1749"/>
      <c r="U107" s="657"/>
      <c r="AA107" s="1745"/>
      <c r="AB107" s="1745"/>
      <c r="AC107" s="1745"/>
      <c r="AD107" s="1745"/>
      <c r="AE107" s="1745"/>
      <c r="AF107" s="1273">
        <v>0</v>
      </c>
    </row>
    <row s="5676" customFormat="1" customHeight="1" ht="18.75">
      <c r="A108" s="2484"/>
      <c r="C108" s="1749"/>
      <c r="D108" s="1751"/>
      <c r="E108" s="659" t="str">
        <f>FHD_NUM_P_68</f>
        <v>10.2</v>
      </c>
      <c r="F108" s="1637" t="str">
        <f>FHD_P_68</f>
        <v>Расчётным путём</v>
      </c>
      <c r="G108" s="1990" t="s">
        <v>578</v>
      </c>
      <c r="H108" s="690"/>
      <c r="I108" s="690"/>
      <c r="J108" s="402" t="str">
        <f>FHD_NOTE_P_68</f>
        <v/>
      </c>
      <c r="K108" s="656"/>
      <c r="L108" s="1749"/>
      <c r="M108" s="1749"/>
      <c r="R108" s="1749"/>
      <c r="U108" s="657"/>
      <c r="AA108" s="1745"/>
      <c r="AB108" s="1745"/>
      <c r="AC108" s="1745"/>
      <c r="AD108" s="1745"/>
      <c r="AE108" s="1745"/>
      <c r="AF108" s="1273">
        <v>0</v>
      </c>
    </row>
    <row s="5676"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578</v>
      </c>
      <c r="H109" s="690"/>
      <c r="I109" s="690"/>
      <c r="J109" s="402" t="str">
        <f>FHD_NOTE_P_69</f>
        <v/>
      </c>
      <c r="K109" s="656"/>
      <c r="L109" s="1749"/>
      <c r="M109" s="1749"/>
      <c r="R109" s="1749"/>
      <c r="U109" s="657"/>
      <c r="AA109" s="1745"/>
      <c r="AB109" s="1745"/>
      <c r="AC109" s="1745"/>
      <c r="AD109" s="1745"/>
      <c r="AE109" s="1745"/>
      <c r="AF109" s="1273">
        <v>0</v>
      </c>
    </row>
    <row s="5676"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584</v>
      </c>
      <c r="H110" s="670"/>
      <c r="I110" s="670"/>
      <c r="J110" s="402" t="str">
        <f>FHD_NOTE_P_70</f>
        <v/>
      </c>
      <c r="K110" s="656"/>
      <c r="L110" s="1749"/>
      <c r="M110" s="1749"/>
      <c r="R110" s="1749"/>
      <c r="U110" s="657"/>
      <c r="AA110" s="1745"/>
      <c r="AB110" s="1745"/>
      <c r="AC110" s="1745"/>
      <c r="AD110" s="1745"/>
      <c r="AE110" s="1745"/>
      <c r="AF110" s="1273">
        <v>0</v>
      </c>
    </row>
    <row s="5676" customFormat="1" customHeight="1" ht="22.5">
      <c r="A111" s="2484"/>
      <c r="C111" s="1749"/>
      <c r="D111" s="1751"/>
      <c r="E111" s="659" t="str">
        <f>FHD_NUM_P_71</f>
        <v>12</v>
      </c>
      <c r="F111" s="1993" t="str">
        <f>FHD_P_71</f>
        <v>Фактический объем потерь при передаче тепловой энергии</v>
      </c>
      <c r="G111" s="1990" t="s">
        <v>584</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585</v>
      </c>
      <c r="H112" s="690"/>
      <c r="I112" s="690"/>
      <c r="J112" s="402" t="str">
        <f>FHD_NOTE_P_72</f>
        <v/>
      </c>
      <c r="K112" s="656"/>
      <c r="AF112" s="1744">
        <v>19</v>
      </c>
    </row>
    <row customHeight="1" ht="18.75">
      <c r="A113" s="1102" t="s">
        <v>586</v>
      </c>
      <c r="D113" s="1751"/>
      <c r="E113" s="659" t="str">
        <f>FHD_NUM_P_73</f>
        <v>14</v>
      </c>
      <c r="F113" s="1993" t="str">
        <f>FHD_P_73</f>
        <v>Среднесписочная численность административно-управленческого персонала</v>
      </c>
      <c r="G113" s="1083" t="s">
        <v>585</v>
      </c>
      <c r="H113" s="1081"/>
      <c r="I113" s="1081"/>
      <c r="J113" s="402" t="str">
        <f>FHD_NOTE_P_73</f>
        <v/>
      </c>
      <c r="K113" s="656"/>
      <c r="AF113" s="1744">
        <v>0</v>
      </c>
    </row>
    <row customHeight="1" ht="33.75" hidden="1">
      <c r="A114" s="1102" t="s">
        <v>587</v>
      </c>
      <c r="D114" s="1751"/>
      <c r="E114" s="659" t="str">
        <f>FHD_NUM_P_74</f>
        <v/>
      </c>
      <c r="F114" s="1993" t="str">
        <f>FHD_P_74</f>
        <v/>
      </c>
      <c r="G114" s="1989" t="s">
        <v>588</v>
      </c>
      <c r="H114" s="690"/>
      <c r="I114" s="690"/>
      <c r="J114" s="402" t="str">
        <f>FHD_NOTE_P_74</f>
        <v/>
      </c>
      <c r="K114" s="656"/>
      <c r="AF114" s="1744">
        <v>0</v>
      </c>
    </row>
    <row s="5599" customFormat="1" customHeight="1" ht="18.75" hidden="1">
      <c r="A115" s="2486" t="s">
        <v>589</v>
      </c>
      <c r="B115" s="1023"/>
      <c r="C115" s="848"/>
      <c r="D115" s="846"/>
      <c r="E115" s="659" t="str">
        <f>FHD_NUM_P_75</f>
        <v/>
      </c>
      <c r="F115" s="1993" t="str">
        <f>FHD_P_75</f>
        <v/>
      </c>
      <c r="G115" s="1989" t="s">
        <v>553</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599" customFormat="1" customHeight="1" ht="18.75" hidden="1">
      <c r="A116" s="2486"/>
      <c r="B116" s="1023"/>
      <c r="C116" s="848"/>
      <c r="D116" s="846"/>
      <c r="E116" s="659" t="str">
        <f>FHD_NUM_P_76</f>
        <v/>
      </c>
      <c r="F116" s="1993" t="str">
        <f>FHD_P_76</f>
        <v/>
      </c>
      <c r="G116" s="1989" t="s">
        <v>553</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599" customFormat="1" customHeight="1" ht="18.75" hidden="1">
      <c r="A117" s="2486"/>
      <c r="B117" s="1023"/>
      <c r="C117" s="848"/>
      <c r="D117" s="846"/>
      <c r="E117" s="659" t="str">
        <f>FHD_NUM_P_77</f>
        <v/>
      </c>
      <c r="F117" s="1993" t="str">
        <f>FHD_P_77</f>
        <v/>
      </c>
      <c r="G117" s="1989" t="s">
        <v>553</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677" customFormat="1" customHeight="1" ht="0.75" hidden="1">
      <c r="A118" s="2486"/>
      <c r="D118" s="661"/>
      <c r="E118" s="1126" t="str">
        <f>E117&amp;".0"</f>
        <v>.0</v>
      </c>
      <c r="F118" s="1110"/>
      <c r="G118" s="1764"/>
      <c r="H118" s="1105"/>
      <c r="I118" s="1105"/>
      <c r="J118" s="1109"/>
      <c r="AF118" s="1749">
        <v>0</v>
      </c>
    </row>
    <row s="5599" customFormat="1" customHeight="1" ht="15" hidden="1">
      <c r="A119" s="2486"/>
      <c r="B119" s="1023"/>
      <c r="C119" s="848"/>
      <c r="D119" s="859"/>
      <c r="E119" s="1086"/>
      <c r="F119" s="1087" t="s">
        <v>590</v>
      </c>
      <c r="G119" s="860"/>
      <c r="H119" s="861"/>
      <c r="I119" s="861"/>
      <c r="J119" s="1116" t="s">
        <v>591</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592</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555</v>
      </c>
      <c r="H120" s="690"/>
      <c r="I120" s="690"/>
      <c r="J120" s="402" t="str">
        <f>FHD_NOTE_P_78</f>
        <v/>
      </c>
      <c r="K120" s="656"/>
      <c r="AF120" s="1744">
        <v>0</v>
      </c>
    </row>
    <row s="5677" customFormat="1" customHeight="1" ht="0.75">
      <c r="A121" s="2484"/>
      <c r="D121" s="661"/>
      <c r="E121" s="1126" t="str">
        <f>E120&amp;".0"</f>
        <v>15.0</v>
      </c>
      <c r="F121" s="1110"/>
      <c r="G121" s="1764"/>
      <c r="H121" s="1105"/>
      <c r="I121" s="1105"/>
      <c r="J121" s="1109"/>
      <c r="AF121" s="1749">
        <v>0</v>
      </c>
    </row>
    <row customHeight="1" ht="15">
      <c r="A122" s="2484"/>
      <c r="D122" s="1746"/>
      <c r="E122" s="683"/>
      <c r="F122" s="1281" t="s">
        <v>581</v>
      </c>
      <c r="G122" s="685"/>
      <c r="H122" s="686"/>
      <c r="I122" s="686"/>
      <c r="J122" s="1117" t="s">
        <v>593</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557</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677" customFormat="1" customHeight="1" ht="0.75">
      <c r="A124" s="2484"/>
      <c r="D124" s="661"/>
      <c r="E124" s="1126" t="str">
        <f>E123&amp;".0"</f>
        <v>16.0</v>
      </c>
      <c r="F124" s="1111"/>
      <c r="G124" s="1764"/>
      <c r="H124" s="1105"/>
      <c r="I124" s="1105"/>
      <c r="J124" s="1109"/>
      <c r="AF124" s="1749">
        <v>0</v>
      </c>
    </row>
    <row customHeight="1" ht="15">
      <c r="A125" s="2484"/>
      <c r="D125" s="1746"/>
      <c r="E125" s="683"/>
      <c r="F125" s="1281" t="s">
        <v>581</v>
      </c>
      <c r="G125" s="685"/>
      <c r="H125" s="686"/>
      <c r="I125" s="686"/>
      <c r="J125" s="1117" t="s">
        <v>594</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595</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596</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583</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301</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583</v>
      </c>
      <c r="D129" s="1751"/>
      <c r="E129" s="659" t="str">
        <f>FHD_NUM_P_83</f>
        <v>19.1</v>
      </c>
      <c r="F129" s="1637" t="str">
        <f>FHD_P_83</f>
        <v>Информация о показателях физического износа объектов теплоснабжения</v>
      </c>
      <c r="G129" s="1991" t="s">
        <v>301</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583</v>
      </c>
      <c r="D130" s="1751"/>
      <c r="E130" s="659" t="str">
        <f>FHD_NUM_P_84</f>
        <v>19.2</v>
      </c>
      <c r="F130" s="1637" t="str">
        <f>FHD_P_84</f>
        <v>Информация о показателях энергетической эффективности объектов теплоснабжения</v>
      </c>
      <c r="G130" s="1991" t="s">
        <v>301</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193"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9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9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93"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9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9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9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9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9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9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9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9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9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9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9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9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9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9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9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9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9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9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9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9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9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9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9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9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9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9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9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9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9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9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9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9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9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9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9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9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9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9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9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9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9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9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9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9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9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9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9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9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9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9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9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9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9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9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9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9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9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9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9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193"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193"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193"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193"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193"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193"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193"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193"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193"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193"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193"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193"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193"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193"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193"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193"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193"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193"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193"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193"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193"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193"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193"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193"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193"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193"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193"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193"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193"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193"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193"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193"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193"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193"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193"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193"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193"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193"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193"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193"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193"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193"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193"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193"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193"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193"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193"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193"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193"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193"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193"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193"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193"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193"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193"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193"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193"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193"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193"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193"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193"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193"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193"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193"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193"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193"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193"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193"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193"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193"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193"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193"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193"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193"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193"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193"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193"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193"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193"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193"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193"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193"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193"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193"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193"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193"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193"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193"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193"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193"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193"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193"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193"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E8ADC-99BC-2672-ADF1-821FC5FC680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927" width="14.7109375" hidden="1" customWidth="1"/>
    <col min="2" max="2" style="5563" width="17.00390625" hidden="1" customWidth="1"/>
    <col min="3" max="3" style="5599" width="3.00390625" customWidth="1"/>
    <col min="4" max="4" style="5599" width="1.8515625" hidden="1" customWidth="1"/>
    <col min="5" max="6" style="5599" width="7.00390625" customWidth="1"/>
    <col min="7" max="7" style="5599" width="29.00390625" customWidth="1"/>
    <col min="8" max="8" style="5599" width="3.7109375" customWidth="1"/>
    <col min="9" max="9" style="5599" width="5.00390625" customWidth="1"/>
    <col min="10" max="11" style="5599" width="24.00390625" customWidth="1"/>
    <col min="12" max="12" style="5599" width="3.00390625" customWidth="1"/>
    <col min="13" max="13" style="5599" width="6.00390625" customWidth="1"/>
    <col min="14" max="14" style="5599" width="25.00390625" customWidth="1"/>
    <col min="15" max="18" style="5599" width="18.00390625" customWidth="1"/>
    <col min="19" max="19" style="5599" width="93.00390625" customWidth="1"/>
    <col min="20" max="20" style="5599" width="10.00390625" customWidth="1"/>
    <col min="21" max="21" style="5677" width="10.00390625" customWidth="1"/>
    <col min="22" max="22" style="5677" width="11.00390625" customWidth="1"/>
    <col min="23" max="27" style="5563" width="10.00390625" customWidth="1"/>
    <col min="28" max="83" style="5599" width="8.00390625" customWidth="1"/>
    <col min="84" max="84" style="5599"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599" customFormat="1" customHeight="1" ht="16.8">
      <c r="A6" s="723"/>
      <c r="B6" s="872"/>
      <c r="C6" s="622"/>
      <c r="D6" s="1171"/>
      <c r="E6" s="2289" t="str">
        <f>IF(org=0,"Не определено",org)</f>
        <v>ООО "Ростовские тепловые сети"</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193"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295</v>
      </c>
      <c r="F9" s="2215"/>
      <c r="G9" s="2215"/>
      <c r="H9" s="2215"/>
      <c r="I9" s="2215"/>
      <c r="J9" s="2215"/>
      <c r="K9" s="2215"/>
      <c r="L9" s="2215"/>
      <c r="M9" s="2215"/>
      <c r="N9" s="2215"/>
      <c r="O9" s="2215"/>
      <c r="P9" s="2215"/>
      <c r="Q9" s="2215"/>
      <c r="R9" s="2216"/>
      <c r="S9" s="2240" t="s">
        <v>296</v>
      </c>
      <c r="T9" s="447"/>
      <c r="CF9" s="618">
        <v>19</v>
      </c>
    </row>
    <row customHeight="1" ht="48.29999999999999">
      <c r="D10" s="664" t="s">
        <v>88</v>
      </c>
      <c r="E10" s="2240" t="s">
        <v>88</v>
      </c>
      <c r="F10" s="2240"/>
      <c r="G10" s="634" t="s">
        <v>297</v>
      </c>
      <c r="H10" s="2240" t="s">
        <v>88</v>
      </c>
      <c r="I10" s="2240"/>
      <c r="J10" s="634" t="s">
        <v>597</v>
      </c>
      <c r="K10" s="634" t="s">
        <v>598</v>
      </c>
      <c r="L10" s="2240" t="s">
        <v>88</v>
      </c>
      <c r="M10" s="2240"/>
      <c r="N10" s="634" t="s">
        <v>599</v>
      </c>
      <c r="O10" s="634" t="s">
        <v>600</v>
      </c>
      <c r="P10" s="634" t="s">
        <v>601</v>
      </c>
      <c r="Q10" s="634" t="s">
        <v>602</v>
      </c>
      <c r="R10" s="634" t="s">
        <v>603</v>
      </c>
      <c r="S10" s="2240"/>
      <c r="T10" s="447"/>
      <c r="CF10" s="618">
        <v>46</v>
      </c>
    </row>
    <row s="5677" customFormat="1" customHeight="1" ht="15" hidden="1">
      <c r="A11" s="1165"/>
      <c r="D11" s="1138" t="s">
        <v>106</v>
      </c>
      <c r="E11" s="1138"/>
      <c r="F11" s="1138" t="s">
        <v>107</v>
      </c>
      <c r="G11" s="1138" t="s">
        <v>90</v>
      </c>
      <c r="H11" s="1138"/>
      <c r="I11" s="1138" t="s">
        <v>91</v>
      </c>
      <c r="J11" s="1138" t="s">
        <v>108</v>
      </c>
      <c r="K11" s="1138" t="s">
        <v>92</v>
      </c>
      <c r="L11" s="1138"/>
      <c r="M11" s="1138" t="s">
        <v>93</v>
      </c>
      <c r="N11" s="1138" t="s">
        <v>109</v>
      </c>
      <c r="O11" s="1138" t="s">
        <v>145</v>
      </c>
      <c r="P11" s="1138" t="s">
        <v>146</v>
      </c>
      <c r="Q11" s="1138" t="s">
        <v>147</v>
      </c>
      <c r="R11" s="1138" t="s">
        <v>148</v>
      </c>
      <c r="S11" s="1138" t="s">
        <v>149</v>
      </c>
      <c r="U11" s="724"/>
      <c r="V11" s="724"/>
      <c r="W11" s="724"/>
      <c r="CF11" s="624">
        <v>0</v>
      </c>
    </row>
    <row s="5599" customFormat="1" customHeight="1" ht="1.05">
      <c r="A12" s="728"/>
      <c r="B12" s="475"/>
      <c r="D12" s="661"/>
      <c r="E12" s="459"/>
      <c r="F12" s="459"/>
      <c r="Q12" s="729"/>
      <c r="R12" s="730"/>
      <c r="T12" s="731"/>
      <c r="U12" s="732"/>
      <c r="V12" s="732"/>
      <c r="W12" s="733"/>
      <c r="X12" s="475"/>
      <c r="Y12" s="475"/>
      <c r="Z12" s="475"/>
      <c r="AA12" s="475"/>
      <c r="CF12" s="622">
        <v>1</v>
      </c>
    </row>
    <row s="6193" customFormat="1" customHeight="1" ht="1.05">
      <c r="A13" s="734"/>
      <c r="B13" s="679"/>
      <c r="D13" s="661" t="s">
        <v>371</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737" customFormat="1" customHeight="1" ht="15" hidden="1">
      <c r="A14" s="736" t="s">
        <v>114</v>
      </c>
      <c r="B14" s="737"/>
      <c r="C14" s="737"/>
      <c r="D14" s="2493" t="s">
        <v>106</v>
      </c>
      <c r="E14" s="2490" t="s">
        <v>102</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604</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737" customFormat="1" customHeight="1" ht="15" hidden="1">
      <c r="A15" s="736"/>
      <c r="B15" s="737"/>
      <c r="C15" s="737"/>
      <c r="D15" s="2494"/>
      <c r="E15" s="2490" t="s">
        <v>559</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737" customFormat="1" customHeight="1" ht="15" hidden="1">
      <c r="A16" s="736"/>
      <c r="B16" s="737"/>
      <c r="C16" s="737"/>
      <c r="D16" s="2494"/>
      <c r="E16" s="2490" t="s">
        <v>560</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737" customFormat="1" customHeight="1" ht="22.5" hidden="1">
      <c r="A17" s="746"/>
      <c r="B17" s="530"/>
      <c r="C17" s="525"/>
      <c r="D17" s="2494"/>
      <c r="E17" s="2489" t="s">
        <v>605</v>
      </c>
      <c r="F17" s="2489"/>
      <c r="G17" s="2489"/>
      <c r="H17" s="2489"/>
      <c r="I17" s="2489"/>
      <c r="J17" s="2489"/>
      <c r="K17" s="2489"/>
      <c r="L17" s="2489"/>
      <c r="M17" s="2489"/>
      <c r="N17" s="2489"/>
      <c r="O17" s="2489"/>
      <c r="P17" s="2489"/>
      <c r="Q17" s="671">
        <f>SUMIF(T18:T19,"i",Q18:Q19)</f>
        <v>0</v>
      </c>
      <c r="R17" s="1130"/>
      <c r="S17" s="1010" t="s">
        <v>606</v>
      </c>
      <c r="T17" s="830" t="s">
        <v>607</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737"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737"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737" customFormat="1" customHeight="1" ht="22.5" hidden="1">
      <c r="A20" s="746"/>
      <c r="B20" s="530"/>
      <c r="C20" s="525"/>
      <c r="D20" s="2494"/>
      <c r="E20" s="2489" t="s">
        <v>608</v>
      </c>
      <c r="F20" s="2489"/>
      <c r="G20" s="2489"/>
      <c r="H20" s="2489"/>
      <c r="I20" s="2489"/>
      <c r="J20" s="2489"/>
      <c r="K20" s="2489"/>
      <c r="L20" s="2489"/>
      <c r="M20" s="2489"/>
      <c r="N20" s="2489"/>
      <c r="O20" s="2489"/>
      <c r="P20" s="2489"/>
      <c r="Q20" s="671">
        <f>SUMIF(T21:T22,"i",Q21:Q22)</f>
        <v>0</v>
      </c>
      <c r="R20" s="1130"/>
      <c r="S20" s="822" t="s">
        <v>609</v>
      </c>
      <c r="T20" s="830" t="s">
        <v>607</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737"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737"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E2971-C339-91C4-5E36-2444C2D6583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859" width="10.7109375" hidden="1" customWidth="1"/>
    <col min="6" max="6" style="5676" width="16.8515625" hidden="1" customWidth="1"/>
    <col min="7" max="7" style="5677" width="5.57421875" hidden="1" customWidth="1"/>
    <col min="8" max="8" style="5599" width="3.00390625" customWidth="1"/>
    <col min="9" max="9" style="5599" width="7.00390625" customWidth="1"/>
    <col min="10" max="10" style="5599" width="56.00390625" customWidth="1"/>
    <col min="11" max="11" style="5599" width="10.00390625" customWidth="1"/>
    <col min="12" max="12" style="5599" width="40.57421875" hidden="1" customWidth="1"/>
    <col min="13" max="13" style="5599" width="40.7109375" customWidth="1"/>
    <col min="14" max="14" style="5676" width="9.7109375" hidden="1" customWidth="1"/>
    <col min="15" max="15" style="5599" width="102.00390625" customWidth="1"/>
    <col min="16" max="16" style="5676" width="9.00390625" customWidth="1"/>
    <col min="17" max="17" style="5677" width="5.00390625" customWidth="1"/>
    <col min="18" max="18" style="5677" width="3.00390625" customWidth="1"/>
    <col min="19" max="22" style="5676" width="3.00390625" customWidth="1"/>
    <col min="23" max="23" style="5677" width="10.00390625" customWidth="1"/>
    <col min="24" max="24" style="5676" width="34.00390625" customWidth="1"/>
    <col min="25" max="25" style="5676" width="9.00390625" customWidth="1"/>
    <col min="26" max="26" style="6860" width="8.00390625" customWidth="1"/>
    <col min="27" max="31" style="5676" width="8.00390625" customWidth="1"/>
    <col min="32" max="36" style="5563" width="8.00390625" customWidth="1"/>
    <col min="37" max="37" style="5599" width="5.421875" hidden="1" customWidth="1"/>
  </cols>
  <sheetData>
    <row s="5676" customFormat="1" customHeight="1" ht="33.75" hidden="1">
      <c r="A1" s="1100"/>
      <c r="B1" s="1100"/>
      <c r="C1" s="1100"/>
      <c r="D1" s="1100"/>
      <c r="E1" s="1100"/>
      <c r="G1" s="1749"/>
      <c r="H1" s="991"/>
      <c r="L1" s="1479">
        <v>4</v>
      </c>
      <c r="M1" s="1479">
        <v>4</v>
      </c>
      <c r="Q1" s="1749"/>
      <c r="R1" s="1749"/>
      <c r="W1" s="1749"/>
      <c r="AK1" s="1479" t="s">
        <v>14</v>
      </c>
    </row>
    <row s="5676" customFormat="1" customHeight="1" ht="78.75" hidden="1">
      <c r="A2" s="1100"/>
      <c r="B2" s="2166" t="s">
        <v>610</v>
      </c>
      <c r="C2" s="2166" t="s">
        <v>611</v>
      </c>
      <c r="D2" s="2165" t="s">
        <v>612</v>
      </c>
      <c r="E2" s="2169">
        <f>RIGHT(I2,LEN(I2)-SEARCH("#",SUBSTITUTE(I2,".","#",LEN(I2)-LEN(SUBSTITUTE(I2,".","")))))</f>
      </c>
      <c r="F2" s="2171">
        <f>J2</f>
        <v>0</v>
      </c>
      <c r="G2" s="1749"/>
      <c r="H2" s="2172"/>
      <c r="I2" s="2162"/>
      <c r="J2" s="653"/>
      <c r="K2" s="2132" t="s">
        <v>551</v>
      </c>
      <c r="L2" s="864"/>
      <c r="M2" s="864"/>
      <c r="N2" s="656"/>
      <c r="O2" s="1638" t="s">
        <v>552</v>
      </c>
      <c r="P2" s="656"/>
      <c r="Q2" s="1749"/>
      <c r="R2" s="1749"/>
      <c r="W2" s="1749"/>
      <c r="Z2" s="657"/>
      <c r="AF2" s="1745"/>
      <c r="AG2" s="1745"/>
      <c r="AH2" s="1745"/>
      <c r="AI2" s="1745"/>
      <c r="AJ2" s="1745"/>
      <c r="AK2" s="1479">
        <v>0</v>
      </c>
    </row>
    <row customHeight="1" ht="11.25" hidden="1">
      <c r="E3" s="2164" t="s">
        <v>613</v>
      </c>
      <c r="L3" s="1744">
        <f>0</f>
        <v>0</v>
      </c>
      <c r="M3" s="1744">
        <v>1</v>
      </c>
      <c r="AK3" s="1744">
        <v>0</v>
      </c>
    </row>
    <row s="5563"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614</v>
      </c>
      <c r="J6" s="2420"/>
      <c r="K6" s="2420"/>
      <c r="L6" s="2420"/>
      <c r="M6" s="2420"/>
      <c r="O6" s="669"/>
      <c r="AK6" s="1744">
        <v>55</v>
      </c>
    </row>
    <row customHeight="1" ht="25.2">
      <c r="I7" s="2362" t="str">
        <f>IF(org=0,"Не определено",org)</f>
        <v>ООО "Ростовские тепловые сети"</v>
      </c>
      <c r="J7" s="2362"/>
      <c r="K7" s="2362"/>
      <c r="L7" s="2362"/>
      <c r="M7" s="2362"/>
      <c r="AK7" s="1744">
        <v>24</v>
      </c>
    </row>
    <row customHeight="1" ht="11.549999999999999">
      <c r="I8" s="1248"/>
      <c r="J8" s="1248"/>
      <c r="K8" s="1248"/>
      <c r="L8" s="1248"/>
      <c r="M8" s="1248"/>
      <c r="AK8" s="1744">
        <v>11</v>
      </c>
    </row>
    <row s="5677" customFormat="1" customHeight="1" ht="30" hidden="1">
      <c r="A9" s="1280"/>
      <c r="B9" s="1280"/>
      <c r="C9" s="1280"/>
      <c r="E9" s="1280"/>
      <c r="H9" s="1755"/>
      <c r="L9" s="1002"/>
      <c r="M9" s="1002" t="s">
        <v>114</v>
      </c>
      <c r="AK9" s="1749">
        <v>1</v>
      </c>
    </row>
    <row customHeight="1" ht="11.549999999999999">
      <c r="E10" s="2163" t="s">
        <v>615</v>
      </c>
      <c r="I10" s="824"/>
      <c r="J10" s="2480" t="s">
        <v>102</v>
      </c>
      <c r="K10" s="2481"/>
      <c r="L10" s="2142" t="str">
        <f>IF(L9="","",INDEX(DIFFERENTIATION_UNMERGE_VD,MATCH(L9,DIFFERENTIATION_ID_DIFF,0)))</f>
        <v/>
      </c>
      <c r="M10" s="2142">
        <f>IF(M9="","",INDEX(DIFFERENTIATION_UNMERGE_VD,MATCH(M9,DIFFERENTIATION_ID_DIFF,0)))</f>
        <v>0</v>
      </c>
      <c r="O10" s="2240" t="s">
        <v>296</v>
      </c>
      <c r="AK10" s="1744">
        <v>11</v>
      </c>
    </row>
    <row customHeight="1" ht="11.549999999999999">
      <c r="E11" s="2163" t="s">
        <v>616</v>
      </c>
      <c r="I11" s="824"/>
      <c r="J11" s="2480" t="s">
        <v>559</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617</v>
      </c>
      <c r="I12" s="1775"/>
      <c r="J12" s="2480" t="s">
        <v>560</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618</v>
      </c>
      <c r="F13" s="2163" t="s">
        <v>619</v>
      </c>
      <c r="I13" s="2482" t="s">
        <v>295</v>
      </c>
      <c r="J13" s="2483"/>
      <c r="K13" s="2483"/>
      <c r="L13" s="2140"/>
      <c r="M13" s="2180"/>
      <c r="O13" s="2240"/>
      <c r="AK13" s="1744">
        <v>11</v>
      </c>
    </row>
    <row customHeight="1" ht="24">
      <c r="I14" s="2133" t="s">
        <v>88</v>
      </c>
      <c r="J14" s="2133" t="s">
        <v>297</v>
      </c>
      <c r="K14" s="2133" t="s">
        <v>561</v>
      </c>
      <c r="L14" s="2173" t="s">
        <v>298</v>
      </c>
      <c r="M14" s="2174" t="s">
        <v>298</v>
      </c>
      <c r="O14" s="2240"/>
      <c r="AK14" s="1744">
        <v>23</v>
      </c>
    </row>
    <row customHeight="1" ht="24">
      <c r="A15" s="2167"/>
      <c r="B15" s="2166" t="s">
        <v>620</v>
      </c>
      <c r="C15" s="2166" t="s">
        <v>621</v>
      </c>
      <c r="D15" s="2165" t="s">
        <v>622</v>
      </c>
      <c r="E15" s="2169" t="s">
        <v>623</v>
      </c>
      <c r="F15" s="2169" t="s">
        <v>623</v>
      </c>
      <c r="G15" s="1749" t="s">
        <v>583</v>
      </c>
      <c r="H15" s="2134"/>
      <c r="I15" s="1743">
        <v>1</v>
      </c>
      <c r="J15" s="2135" t="s">
        <v>624</v>
      </c>
      <c r="K15" s="2133" t="s">
        <v>301</v>
      </c>
      <c r="L15" s="775"/>
      <c r="M15" s="931"/>
      <c r="N15" s="656" t="s">
        <v>625</v>
      </c>
      <c r="O15" s="1638" t="s">
        <v>626</v>
      </c>
      <c r="P15" s="656" t="s">
        <v>625</v>
      </c>
      <c r="AK15" s="1744">
        <v>23</v>
      </c>
    </row>
    <row customHeight="1" ht="35.699999999999996">
      <c r="A16" s="2167"/>
      <c r="B16" s="2166" t="s">
        <v>627</v>
      </c>
      <c r="C16" s="2166" t="s">
        <v>628</v>
      </c>
      <c r="D16" s="2165" t="s">
        <v>612</v>
      </c>
      <c r="E16" s="2169" t="s">
        <v>623</v>
      </c>
      <c r="F16" s="2169" t="s">
        <v>623</v>
      </c>
      <c r="H16" s="2134"/>
      <c r="I16" s="1742">
        <v>2</v>
      </c>
      <c r="J16" s="2176" t="s">
        <v>629</v>
      </c>
      <c r="K16" s="2175" t="s">
        <v>551</v>
      </c>
      <c r="L16" s="2181"/>
      <c r="M16" s="1789"/>
      <c r="N16" s="656" t="s">
        <v>625</v>
      </c>
      <c r="O16" s="1638" t="s">
        <v>630</v>
      </c>
      <c r="P16" s="656" t="s">
        <v>625</v>
      </c>
      <c r="AK16" s="1744">
        <v>34</v>
      </c>
    </row>
    <row s="5677" customFormat="1" customHeight="1" ht="17.25" hidden="1">
      <c r="A17" s="1280"/>
      <c r="B17" s="1280"/>
      <c r="C17" s="1280"/>
      <c r="D17" s="1280"/>
      <c r="E17" s="1280"/>
      <c r="H17" s="1437"/>
      <c r="I17" s="1126" t="s">
        <v>631</v>
      </c>
      <c r="J17" s="1104"/>
      <c r="K17" s="1126"/>
      <c r="L17" s="1105"/>
      <c r="M17" s="1105"/>
      <c r="O17" s="1498"/>
      <c r="AK17" s="1749">
        <v>1</v>
      </c>
    </row>
    <row s="5676" customFormat="1" customHeight="1" ht="24">
      <c r="A18" s="1100"/>
      <c r="B18" s="1100"/>
      <c r="C18" s="1100"/>
      <c r="D18" s="1100"/>
      <c r="E18" s="1100"/>
      <c r="G18" s="1749"/>
      <c r="H18" s="1746"/>
      <c r="I18" s="683"/>
      <c r="J18" s="684" t="s">
        <v>581</v>
      </c>
      <c r="K18" s="685"/>
      <c r="L18" s="2183"/>
      <c r="M18" s="686"/>
      <c r="N18" s="656"/>
      <c r="O18" s="1638" t="s">
        <v>582</v>
      </c>
      <c r="P18" s="656"/>
      <c r="Q18" s="1749"/>
      <c r="R18" s="1749"/>
      <c r="W18" s="1749"/>
      <c r="Z18" s="657"/>
      <c r="AF18" s="1745"/>
      <c r="AG18" s="1745"/>
      <c r="AH18" s="1745"/>
      <c r="AI18" s="1745"/>
      <c r="AJ18" s="1745"/>
      <c r="AK18" s="1479">
        <v>23</v>
      </c>
    </row>
    <row customHeight="1" ht="19.95">
      <c r="A19" s="2167"/>
      <c r="B19" s="2166" t="s">
        <v>632</v>
      </c>
      <c r="C19" s="2166" t="s">
        <v>633</v>
      </c>
      <c r="D19" s="2165" t="s">
        <v>612</v>
      </c>
      <c r="E19" s="2169" t="s">
        <v>623</v>
      </c>
      <c r="F19" s="2169" t="s">
        <v>623</v>
      </c>
      <c r="H19" s="2134"/>
      <c r="I19" s="1777">
        <v>3</v>
      </c>
      <c r="J19" s="2135" t="s">
        <v>633</v>
      </c>
      <c r="K19" s="2131" t="s">
        <v>551</v>
      </c>
      <c r="L19" s="840"/>
      <c r="M19" s="670"/>
      <c r="N19" s="656"/>
      <c r="O19" s="1638" t="s">
        <v>634</v>
      </c>
      <c r="P19" s="656"/>
      <c r="AK19" s="1744">
        <v>19</v>
      </c>
    </row>
    <row customHeight="1" ht="77.7">
      <c r="A20" s="2167"/>
      <c r="B20" s="2166" t="s">
        <v>635</v>
      </c>
      <c r="C20" s="2166" t="s">
        <v>636</v>
      </c>
      <c r="D20" s="2165" t="s">
        <v>612</v>
      </c>
      <c r="E20" s="2169" t="s">
        <v>623</v>
      </c>
      <c r="F20" s="2169" t="s">
        <v>623</v>
      </c>
      <c r="H20" s="2134"/>
      <c r="I20" s="1777">
        <v>4</v>
      </c>
      <c r="J20" s="2135" t="s">
        <v>637</v>
      </c>
      <c r="K20" s="2131" t="s">
        <v>578</v>
      </c>
      <c r="L20" s="840"/>
      <c r="M20" s="670"/>
      <c r="N20" s="656"/>
      <c r="O20" s="1638"/>
      <c r="P20" s="656"/>
      <c r="AK20" s="1744">
        <v>74</v>
      </c>
    </row>
    <row customHeight="1" ht="35.699999999999996">
      <c r="A21" s="2167"/>
      <c r="B21" s="2166" t="s">
        <v>638</v>
      </c>
      <c r="C21" s="2166" t="s">
        <v>639</v>
      </c>
      <c r="D21" s="2165" t="s">
        <v>612</v>
      </c>
      <c r="E21" s="2169" t="s">
        <v>623</v>
      </c>
      <c r="F21" s="2169" t="s">
        <v>623</v>
      </c>
      <c r="H21" s="2134"/>
      <c r="I21" s="1777">
        <v>5</v>
      </c>
      <c r="J21" s="2135" t="s">
        <v>640</v>
      </c>
      <c r="K21" s="2131" t="s">
        <v>578</v>
      </c>
      <c r="L21" s="840"/>
      <c r="M21" s="670"/>
      <c r="N21" s="656"/>
      <c r="O21" s="1638" t="s">
        <v>634</v>
      </c>
      <c r="P21" s="656"/>
      <c r="AK21" s="1744">
        <v>34</v>
      </c>
    </row>
    <row customHeight="1" ht="48.29999999999999">
      <c r="A22" s="2167"/>
      <c r="B22" s="2166" t="s">
        <v>641</v>
      </c>
      <c r="C22" s="2166" t="s">
        <v>642</v>
      </c>
      <c r="D22" s="2165" t="s">
        <v>612</v>
      </c>
      <c r="E22" s="2169" t="s">
        <v>623</v>
      </c>
      <c r="F22" s="2169" t="s">
        <v>623</v>
      </c>
      <c r="H22" s="2134"/>
      <c r="I22" s="1777">
        <v>6</v>
      </c>
      <c r="J22" s="2135" t="s">
        <v>643</v>
      </c>
      <c r="K22" s="2131" t="s">
        <v>578</v>
      </c>
      <c r="L22" s="840"/>
      <c r="M22" s="670"/>
      <c r="N22" s="656"/>
      <c r="O22" s="1638" t="s">
        <v>644</v>
      </c>
      <c r="P22" s="656"/>
      <c r="AK22" s="1744">
        <v>46</v>
      </c>
    </row>
    <row customHeight="1" ht="19.95">
      <c r="A23" s="2167"/>
      <c r="B23" s="2166" t="s">
        <v>645</v>
      </c>
      <c r="C23" s="2166" t="s">
        <v>646</v>
      </c>
      <c r="D23" s="2165" t="s">
        <v>612</v>
      </c>
      <c r="E23" s="2169" t="s">
        <v>623</v>
      </c>
      <c r="F23" s="2169" t="s">
        <v>623</v>
      </c>
      <c r="H23" s="2134"/>
      <c r="I23" s="1777" t="s">
        <v>647</v>
      </c>
      <c r="J23" s="1637" t="s">
        <v>648</v>
      </c>
      <c r="K23" s="2131" t="s">
        <v>578</v>
      </c>
      <c r="L23" s="840"/>
      <c r="M23" s="670"/>
      <c r="N23" s="656"/>
      <c r="O23" s="1638" t="s">
        <v>634</v>
      </c>
      <c r="P23" s="656"/>
      <c r="AK23" s="1744">
        <v>19</v>
      </c>
    </row>
    <row customHeight="1" ht="19.95">
      <c r="A24" s="2167"/>
      <c r="B24" s="2166" t="s">
        <v>649</v>
      </c>
      <c r="C24" s="2166" t="s">
        <v>650</v>
      </c>
      <c r="D24" s="2165" t="s">
        <v>612</v>
      </c>
      <c r="E24" s="2169" t="s">
        <v>623</v>
      </c>
      <c r="F24" s="2169" t="s">
        <v>623</v>
      </c>
      <c r="H24" s="2134"/>
      <c r="I24" s="1777" t="s">
        <v>651</v>
      </c>
      <c r="J24" s="1637" t="s">
        <v>652</v>
      </c>
      <c r="K24" s="2131" t="s">
        <v>578</v>
      </c>
      <c r="L24" s="840"/>
      <c r="M24" s="670"/>
      <c r="N24" s="656"/>
      <c r="O24" s="1638"/>
      <c r="P24" s="656"/>
      <c r="AK24" s="1744">
        <v>19</v>
      </c>
    </row>
    <row customHeight="1" ht="24">
      <c r="A25" s="2167"/>
      <c r="B25" s="2166" t="s">
        <v>653</v>
      </c>
      <c r="C25" s="2166" t="s">
        <v>654</v>
      </c>
      <c r="D25" s="2165" t="s">
        <v>612</v>
      </c>
      <c r="E25" s="2169" t="s">
        <v>623</v>
      </c>
      <c r="F25" s="2169" t="s">
        <v>623</v>
      </c>
      <c r="H25" s="2134"/>
      <c r="I25" s="1777" t="s">
        <v>655</v>
      </c>
      <c r="J25" s="1637" t="s">
        <v>656</v>
      </c>
      <c r="K25" s="2131" t="s">
        <v>578</v>
      </c>
      <c r="L25" s="840"/>
      <c r="M25" s="670"/>
      <c r="N25" s="656"/>
      <c r="O25" s="1638"/>
      <c r="P25" s="656"/>
      <c r="AK25" s="1744">
        <v>23</v>
      </c>
    </row>
    <row customHeight="1" ht="24">
      <c r="A26" s="2167"/>
      <c r="B26" s="2166" t="s">
        <v>657</v>
      </c>
      <c r="C26" s="2166" t="s">
        <v>658</v>
      </c>
      <c r="D26" s="2165" t="s">
        <v>612</v>
      </c>
      <c r="E26" s="2169" t="s">
        <v>623</v>
      </c>
      <c r="F26" s="2169" t="s">
        <v>623</v>
      </c>
      <c r="H26" s="2134"/>
      <c r="I26" s="1777">
        <v>7</v>
      </c>
      <c r="J26" s="2135" t="s">
        <v>658</v>
      </c>
      <c r="K26" s="2131" t="s">
        <v>659</v>
      </c>
      <c r="L26" s="840"/>
      <c r="M26" s="670"/>
      <c r="N26" s="656"/>
      <c r="O26" s="1638"/>
      <c r="P26" s="656"/>
      <c r="AK26" s="1744">
        <v>23</v>
      </c>
    </row>
    <row customHeight="1" ht="24">
      <c r="A27" s="2167"/>
      <c r="B27" s="2166" t="s">
        <v>660</v>
      </c>
      <c r="C27" s="2166" t="s">
        <v>661</v>
      </c>
      <c r="D27" s="2165" t="s">
        <v>612</v>
      </c>
      <c r="E27" s="2169" t="s">
        <v>623</v>
      </c>
      <c r="F27" s="2169" t="s">
        <v>623</v>
      </c>
      <c r="H27" s="2134"/>
      <c r="I27" s="1777">
        <v>8</v>
      </c>
      <c r="J27" s="2135" t="s">
        <v>661</v>
      </c>
      <c r="K27" s="2131" t="s">
        <v>584</v>
      </c>
      <c r="L27" s="840"/>
      <c r="M27" s="670"/>
      <c r="N27" s="656"/>
      <c r="O27" s="1638"/>
      <c r="P27" s="656"/>
      <c r="AK27" s="1744">
        <v>23</v>
      </c>
    </row>
    <row customHeight="1" ht="35.699999999999996">
      <c r="A28" s="2167"/>
      <c r="B28" s="2166" t="s">
        <v>662</v>
      </c>
      <c r="C28" s="2166" t="s">
        <v>663</v>
      </c>
      <c r="D28" s="2165" t="s">
        <v>612</v>
      </c>
      <c r="E28" s="2169" t="s">
        <v>623</v>
      </c>
      <c r="F28" s="2169" t="s">
        <v>623</v>
      </c>
      <c r="H28" s="2134"/>
      <c r="I28" s="1788">
        <v>9</v>
      </c>
      <c r="J28" s="2135" t="s">
        <v>664</v>
      </c>
      <c r="K28" s="2131" t="s">
        <v>555</v>
      </c>
      <c r="L28" s="840"/>
      <c r="M28" s="670"/>
      <c r="N28" s="656"/>
      <c r="O28" s="1638"/>
      <c r="P28" s="656"/>
      <c r="AK28" s="1744">
        <v>34</v>
      </c>
    </row>
    <row customHeight="1" ht="35.699999999999996">
      <c r="A29" s="2167"/>
      <c r="B29" s="2166" t="s">
        <v>665</v>
      </c>
      <c r="C29" s="2166" t="s">
        <v>666</v>
      </c>
      <c r="D29" s="2165" t="s">
        <v>612</v>
      </c>
      <c r="E29" s="2169" t="s">
        <v>623</v>
      </c>
      <c r="F29" s="2169" t="s">
        <v>623</v>
      </c>
      <c r="H29" s="2134"/>
      <c r="I29" s="1788">
        <v>10</v>
      </c>
      <c r="J29" s="2135" t="s">
        <v>667</v>
      </c>
      <c r="K29" s="2131" t="s">
        <v>555</v>
      </c>
      <c r="L29" s="840"/>
      <c r="M29" s="670"/>
      <c r="N29" s="656"/>
      <c r="O29" s="1638"/>
      <c r="P29" s="656"/>
      <c r="AK29" s="1744">
        <v>34</v>
      </c>
    </row>
    <row customHeight="1" ht="24">
      <c r="A30" s="2167"/>
      <c r="B30" s="2166" t="s">
        <v>668</v>
      </c>
      <c r="C30" s="2166" t="s">
        <v>669</v>
      </c>
      <c r="D30" s="2165" t="s">
        <v>612</v>
      </c>
      <c r="E30" s="2169" t="s">
        <v>623</v>
      </c>
      <c r="F30" s="2169" t="s">
        <v>623</v>
      </c>
      <c r="H30" s="2134"/>
      <c r="I30" s="1788">
        <v>11</v>
      </c>
      <c r="J30" s="2135" t="s">
        <v>669</v>
      </c>
      <c r="K30" s="2131" t="s">
        <v>585</v>
      </c>
      <c r="L30" s="2182"/>
      <c r="M30" s="1734"/>
      <c r="N30" s="656"/>
      <c r="O30" s="1638"/>
      <c r="P30" s="656"/>
      <c r="AK30" s="1744">
        <v>23</v>
      </c>
    </row>
    <row customHeight="1" ht="24">
      <c r="A31" s="2167"/>
      <c r="B31" s="2166" t="s">
        <v>670</v>
      </c>
      <c r="C31" s="2166" t="s">
        <v>671</v>
      </c>
      <c r="D31" s="2165" t="s">
        <v>612</v>
      </c>
      <c r="E31" s="2169" t="s">
        <v>623</v>
      </c>
      <c r="F31" s="2169" t="s">
        <v>623</v>
      </c>
      <c r="H31" s="2134"/>
      <c r="I31" s="1788">
        <v>12</v>
      </c>
      <c r="J31" s="2135" t="s">
        <v>671</v>
      </c>
      <c r="K31" s="2131" t="s">
        <v>585</v>
      </c>
      <c r="L31" s="2182"/>
      <c r="M31" s="1734"/>
      <c r="N31" s="656"/>
      <c r="O31" s="1638"/>
      <c r="P31" s="656"/>
      <c r="AK31" s="1744">
        <v>23</v>
      </c>
    </row>
    <row customHeight="1" ht="48.29999999999999">
      <c r="A32" s="2167"/>
      <c r="B32" s="2166" t="s">
        <v>672</v>
      </c>
      <c r="C32" s="2166" t="s">
        <v>673</v>
      </c>
      <c r="D32" s="2165" t="s">
        <v>612</v>
      </c>
      <c r="E32" s="2169" t="s">
        <v>623</v>
      </c>
      <c r="F32" s="2169" t="s">
        <v>623</v>
      </c>
      <c r="H32" s="2134"/>
      <c r="I32" s="1788">
        <v>13</v>
      </c>
      <c r="J32" s="2135" t="s">
        <v>674</v>
      </c>
      <c r="K32" s="2131" t="s">
        <v>595</v>
      </c>
      <c r="L32" s="840"/>
      <c r="M32" s="670"/>
      <c r="N32" s="656"/>
      <c r="O32" s="1638" t="s">
        <v>634</v>
      </c>
      <c r="P32" s="656"/>
      <c r="AK32" s="1744">
        <v>46</v>
      </c>
    </row>
    <row s="5676" customFormat="1" customHeight="1" ht="48.29999999999999">
      <c r="A33" s="2167"/>
      <c r="B33" s="2166" t="s">
        <v>675</v>
      </c>
      <c r="C33" s="2166" t="s">
        <v>676</v>
      </c>
      <c r="D33" s="2165" t="s">
        <v>612</v>
      </c>
      <c r="E33" s="2169" t="s">
        <v>623</v>
      </c>
      <c r="F33" s="2169" t="s">
        <v>623</v>
      </c>
      <c r="G33" s="1749"/>
      <c r="H33" s="2134"/>
      <c r="I33" s="1788">
        <v>14</v>
      </c>
      <c r="J33" s="2147" t="s">
        <v>677</v>
      </c>
      <c r="K33" s="2136" t="s">
        <v>678</v>
      </c>
      <c r="L33" s="840"/>
      <c r="M33" s="670"/>
      <c r="N33" s="656"/>
      <c r="O33" s="1638" t="s">
        <v>634</v>
      </c>
      <c r="P33" s="656"/>
      <c r="Q33" s="1749"/>
      <c r="R33" s="1749"/>
      <c r="W33" s="1749"/>
      <c r="Z33" s="657"/>
      <c r="AF33" s="1745"/>
      <c r="AG33" s="1745"/>
      <c r="AH33" s="1745"/>
      <c r="AI33" s="1745"/>
      <c r="AJ33" s="1745"/>
      <c r="AK33" s="1479">
        <v>46</v>
      </c>
    </row>
    <row customHeight="1" ht="108">
      <c r="A34" s="2167"/>
      <c r="B34" s="2166" t="s">
        <v>679</v>
      </c>
      <c r="C34" s="2166" t="s">
        <v>680</v>
      </c>
      <c r="D34" s="2165" t="s">
        <v>622</v>
      </c>
      <c r="E34" s="2169" t="s">
        <v>623</v>
      </c>
      <c r="F34" s="2169" t="s">
        <v>623</v>
      </c>
      <c r="G34" s="1749" t="s">
        <v>583</v>
      </c>
      <c r="H34" s="2134"/>
      <c r="I34" s="2145">
        <v>15</v>
      </c>
      <c r="J34" s="2146" t="s">
        <v>681</v>
      </c>
      <c r="K34" s="2131" t="s">
        <v>301</v>
      </c>
      <c r="L34" s="498"/>
      <c r="M34" s="1277"/>
      <c r="N34" s="656"/>
      <c r="O34" s="1638" t="s">
        <v>626</v>
      </c>
      <c r="P34" s="656"/>
      <c r="AK34" s="1744">
        <v>103</v>
      </c>
    </row>
    <row s="6193"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193"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193"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193"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193"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193"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193"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193"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193"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193"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193"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193"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193"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193"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193"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193"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193"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193"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193"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193"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193"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193"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193"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193"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193"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193"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193"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193"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193"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193"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193"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193"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193"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193"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193"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193"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193"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193"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193"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193"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193"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193"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193"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193"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193"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193"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193"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193"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193"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193"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193"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193"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193"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193"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193"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193"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193"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193"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193"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193"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193"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193"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193"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193"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193"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193"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193"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193"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193"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193"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193"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193"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193"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193"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193"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193"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193"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193"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193"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193"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193"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193"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193"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193"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193"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193"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193"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193"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193"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193"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193"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193"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193"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193"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193"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193"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193"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193"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193"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193"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193"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193"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193"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193"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193"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193"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193"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193"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193"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193"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193"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193"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193"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193"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193"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193"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193"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193"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193"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193"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193"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193"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193"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193"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193"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193"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193"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193"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193"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193"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193"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193"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193"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193"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193"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193"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193"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193"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193"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193"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193"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193"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193"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193"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193"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193"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193"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193"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193"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193"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193"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193"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193"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193"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193"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146</v>
      </c>
      <c r="C204" s="1100" t="s">
        <v>146</v>
      </c>
      <c r="D204" s="1100" t="s">
        <v>146</v>
      </c>
      <c r="E204" s="1100" t="s">
        <v>146</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78B4C-F518-A67D-399C-0A948BCCD0F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599" width="10.57421875" hidden="1"/>
    <col min="5" max="5" style="6439" width="9.140625" hidden="1" customWidth="1"/>
    <col min="6" max="7" style="5676" width="9.140625" hidden="1" customWidth="1"/>
    <col min="8" max="8" style="6440" width="3.00390625" customWidth="1"/>
    <col min="9" max="9" style="5599" width="6.00390625" customWidth="1"/>
    <col min="10" max="10" style="5599" width="63.00390625" customWidth="1"/>
    <col min="11" max="11" style="5599" width="9.00390625" customWidth="1"/>
    <col min="12" max="12" style="5599" width="39.00390625" customWidth="1"/>
    <col min="13" max="13" style="5599" width="89.00390625" customWidth="1"/>
    <col min="14" max="14" style="5599" width="10.00390625" customWidth="1"/>
    <col min="15" max="16" style="5766" width="10.00390625" customWidth="1"/>
    <col min="17" max="22" style="5599" width="10.00390625" customWidth="1"/>
    <col min="23" max="23" style="5599" width="10.57421875" hidden="1"/>
  </cols>
  <sheetData>
    <row customHeight="1" ht="22.5" hidden="1">
      <c r="S1" s="368"/>
      <c r="T1" s="368"/>
      <c r="V1" s="368"/>
      <c r="W1" s="1744" t="s">
        <v>14</v>
      </c>
    </row>
    <row customHeight="1" ht="22.5" hidden="1">
      <c r="B2" s="2166" t="s">
        <v>682</v>
      </c>
      <c r="C2" s="2166" t="s">
        <v>683</v>
      </c>
      <c r="D2" s="2165" t="s">
        <v>622</v>
      </c>
      <c r="E2" s="2171">
        <f>I2-3</f>
        <v>-3</v>
      </c>
      <c r="F2" s="2171">
        <f>J2</f>
        <v>0</v>
      </c>
      <c r="H2" s="1843" t="s">
        <v>684</v>
      </c>
      <c r="I2" s="2137"/>
      <c r="J2" s="1795"/>
      <c r="K2" s="2131" t="s">
        <v>301</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685</v>
      </c>
      <c r="J5" s="2361"/>
      <c r="K5" s="2361"/>
      <c r="L5" s="2361"/>
      <c r="M5" s="379"/>
      <c r="W5" s="1744">
        <v>48</v>
      </c>
    </row>
    <row customHeight="1" ht="18">
      <c r="H6" s="489"/>
      <c r="I6" s="2362" t="str">
        <f>IF(org=0,"Не определено",org)</f>
        <v>ООО "Ростовские тепловые сети"</v>
      </c>
      <c r="J6" s="2362"/>
      <c r="K6" s="2362"/>
      <c r="L6" s="2362"/>
      <c r="M6" s="379"/>
      <c r="W6" s="1744">
        <v>17</v>
      </c>
    </row>
    <row customHeight="1" ht="14.699999999999998">
      <c r="H7" s="489"/>
      <c r="I7" s="570"/>
      <c r="J7" s="576"/>
      <c r="K7" s="576"/>
      <c r="L7" s="865"/>
      <c r="M7" s="306"/>
      <c r="W7" s="1744">
        <v>14</v>
      </c>
    </row>
    <row customHeight="1" ht="14.699999999999998">
      <c r="H8" s="489"/>
      <c r="I8" s="2499" t="s">
        <v>295</v>
      </c>
      <c r="J8" s="2500"/>
      <c r="K8" s="2500"/>
      <c r="L8" s="2501"/>
      <c r="M8" s="2502" t="s">
        <v>296</v>
      </c>
      <c r="W8" s="1744">
        <v>14</v>
      </c>
    </row>
    <row customHeight="1" ht="35.699999999999996">
      <c r="E9" s="2164" t="s">
        <v>613</v>
      </c>
      <c r="F9" s="2164" t="s">
        <v>619</v>
      </c>
      <c r="H9" s="489"/>
      <c r="I9" s="2138" t="s">
        <v>88</v>
      </c>
      <c r="J9" s="2139" t="s">
        <v>297</v>
      </c>
      <c r="K9" s="2177" t="s">
        <v>561</v>
      </c>
      <c r="L9" s="2178" t="s">
        <v>298</v>
      </c>
      <c r="M9" s="2502"/>
      <c r="W9" s="1744">
        <v>34</v>
      </c>
    </row>
    <row customHeight="1" ht="35.699999999999996">
      <c r="B10" s="2166" t="s">
        <v>686</v>
      </c>
      <c r="C10" s="2166" t="s">
        <v>687</v>
      </c>
      <c r="D10" s="2165" t="s">
        <v>622</v>
      </c>
      <c r="E10" s="2169" t="s">
        <v>623</v>
      </c>
      <c r="F10" s="2169" t="s">
        <v>623</v>
      </c>
      <c r="H10" s="489"/>
      <c r="I10" s="2137" t="s">
        <v>106</v>
      </c>
      <c r="J10" s="1999" t="s">
        <v>688</v>
      </c>
      <c r="K10" s="2131" t="s">
        <v>301</v>
      </c>
      <c r="L10" s="931"/>
      <c r="M10" s="410" t="s">
        <v>689</v>
      </c>
      <c r="W10" s="1744">
        <v>34</v>
      </c>
    </row>
    <row customHeight="1" ht="50.25">
      <c r="B11" s="2166" t="s">
        <v>690</v>
      </c>
      <c r="C11" s="2166" t="s">
        <v>691</v>
      </c>
      <c r="D11" s="2165" t="s">
        <v>622</v>
      </c>
      <c r="E11" s="2169" t="s">
        <v>623</v>
      </c>
      <c r="F11" s="2169" t="s">
        <v>623</v>
      </c>
      <c r="H11" s="489"/>
      <c r="I11" s="2137" t="s">
        <v>107</v>
      </c>
      <c r="J11" s="1999" t="s">
        <v>692</v>
      </c>
      <c r="K11" s="2131" t="s">
        <v>301</v>
      </c>
      <c r="L11" s="931"/>
      <c r="M11" s="410" t="s">
        <v>689</v>
      </c>
      <c r="W11" s="1744">
        <v>48</v>
      </c>
    </row>
    <row customHeight="1" ht="48.29999999999999">
      <c r="B12" s="2166" t="s">
        <v>693</v>
      </c>
      <c r="C12" s="2166" t="s">
        <v>694</v>
      </c>
      <c r="D12" s="2165" t="s">
        <v>622</v>
      </c>
      <c r="E12" s="2169" t="s">
        <v>623</v>
      </c>
      <c r="F12" s="2169" t="s">
        <v>623</v>
      </c>
      <c r="H12" s="1801"/>
      <c r="I12" s="2137" t="s">
        <v>90</v>
      </c>
      <c r="J12" s="2144" t="s">
        <v>695</v>
      </c>
      <c r="K12" s="2131" t="s">
        <v>301</v>
      </c>
      <c r="L12" s="931"/>
      <c r="M12" s="410" t="s">
        <v>696</v>
      </c>
      <c r="N12" s="1737"/>
      <c r="P12" s="1744"/>
      <c r="W12" s="1744">
        <v>46</v>
      </c>
    </row>
    <row customHeight="1" ht="14.699999999999998">
      <c r="E13" s="456"/>
      <c r="H13" s="489"/>
      <c r="I13" s="460"/>
      <c r="J13" s="764" t="s">
        <v>697</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145</v>
      </c>
      <c r="F16" s="2168" t="s">
        <v>145</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2BF04-8CF2-89D1-1287-12074BDF163B}"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859" width="10.7109375" hidden="1" customWidth="1"/>
    <col min="2" max="2" style="5676" width="16.8515625" hidden="1" customWidth="1"/>
    <col min="3" max="3" style="5677" width="5.57421875" hidden="1" customWidth="1"/>
    <col min="4" max="4" style="5599" width="3.00390625" customWidth="1"/>
    <col min="5" max="5" style="5599" width="7.00390625" customWidth="1"/>
    <col min="6" max="6" style="5599" width="56.00390625" customWidth="1"/>
    <col min="7" max="7" style="5599" width="10.00390625" customWidth="1"/>
    <col min="8" max="8" style="5599" width="40.7109375" hidden="1" customWidth="1"/>
    <col min="9" max="9" style="5599" width="40.00390625" customWidth="1"/>
    <col min="10" max="10" style="5599" width="102.00390625" customWidth="1"/>
    <col min="11" max="11" style="5676" width="9.00390625" customWidth="1"/>
    <col min="12" max="12" style="5677" width="5.00390625" customWidth="1"/>
    <col min="13" max="13" style="5677" width="3.00390625" customWidth="1"/>
    <col min="14" max="17" style="5676" width="3.00390625" customWidth="1"/>
    <col min="18" max="18" style="5677" width="10.00390625" customWidth="1"/>
    <col min="19" max="19" style="5676" width="34.00390625" customWidth="1"/>
    <col min="20" max="20" style="5676" width="9.00390625" customWidth="1"/>
    <col min="21" max="21" style="6860" width="8.00390625" customWidth="1"/>
    <col min="22" max="26" style="5676" width="8.00390625" customWidth="1"/>
    <col min="27" max="31" style="5563" width="8.00390625" customWidth="1"/>
    <col min="32" max="32" style="5599" width="10.421875" hidden="1" customWidth="1"/>
  </cols>
  <sheetData>
    <row s="5676" customFormat="1" customHeight="1" ht="22.5" hidden="1">
      <c r="A1" s="1100"/>
      <c r="C1" s="1749"/>
      <c r="D1" s="650"/>
      <c r="H1" s="1273">
        <v>4</v>
      </c>
      <c r="I1" s="1273">
        <v>4</v>
      </c>
      <c r="L1" s="1749"/>
      <c r="M1" s="1749"/>
      <c r="R1" s="1749"/>
      <c r="AF1" s="1273" t="s">
        <v>14</v>
      </c>
    </row>
    <row s="5676" customFormat="1" customHeight="1" ht="22.5" hidden="1">
      <c r="A2" s="1100"/>
      <c r="C2" s="1749"/>
      <c r="D2" s="651"/>
      <c r="E2" s="1750"/>
      <c r="F2" s="653"/>
      <c r="G2" s="1752" t="s">
        <v>547</v>
      </c>
      <c r="H2" s="654"/>
      <c r="I2" s="654"/>
      <c r="J2" s="655" t="s">
        <v>698</v>
      </c>
      <c r="K2" s="656"/>
      <c r="L2" s="1749"/>
      <c r="M2" s="1749"/>
      <c r="R2" s="1749"/>
      <c r="U2" s="657"/>
      <c r="AA2" s="1745"/>
      <c r="AB2" s="1745"/>
      <c r="AC2" s="1745"/>
      <c r="AD2" s="1745"/>
      <c r="AE2" s="1745"/>
      <c r="AF2" s="1273">
        <v>0</v>
      </c>
    </row>
    <row customHeight="1" ht="11.25" hidden="1">
      <c r="AF3" s="1744">
        <v>0</v>
      </c>
    </row>
    <row s="5563"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699</v>
      </c>
      <c r="F6" s="2420"/>
      <c r="G6" s="2420"/>
      <c r="H6" s="2420"/>
      <c r="I6" s="2420"/>
      <c r="J6" s="669"/>
      <c r="AF6" s="1744">
        <v>30</v>
      </c>
    </row>
    <row customHeight="1" ht="11.549999999999999">
      <c r="E7" s="2362" t="str">
        <f>IF(org=0,"Не определено",org)</f>
        <v>ООО "Ростовские тепловые сети"</v>
      </c>
      <c r="F7" s="2362"/>
      <c r="G7" s="2362"/>
      <c r="H7" s="2362"/>
      <c r="I7" s="2362"/>
      <c r="AF7" s="1744">
        <v>11</v>
      </c>
    </row>
    <row customHeight="1" ht="11.549999999999999">
      <c r="E8" s="1248"/>
      <c r="F8" s="1248"/>
      <c r="G8" s="1248"/>
      <c r="H8" s="1248"/>
      <c r="I8" s="1248"/>
      <c r="AF8" s="1744">
        <v>11</v>
      </c>
    </row>
    <row s="5677" customFormat="1" customHeight="1" ht="4.2">
      <c r="A9" s="1280"/>
      <c r="D9" s="1755"/>
      <c r="H9" s="1002"/>
      <c r="I9" s="1002" t="s">
        <v>114</v>
      </c>
      <c r="AF9" s="1749">
        <v>4</v>
      </c>
    </row>
    <row customHeight="1" ht="11.549999999999999">
      <c r="E10" s="824"/>
      <c r="F10" s="2480" t="s">
        <v>102</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559</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560</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295</v>
      </c>
      <c r="F13" s="2483"/>
      <c r="G13" s="2483"/>
      <c r="H13" s="1664"/>
      <c r="I13" s="1664"/>
      <c r="J13" s="2240"/>
      <c r="AF13" s="1744">
        <v>11</v>
      </c>
    </row>
    <row customHeight="1" ht="24">
      <c r="E14" s="1752" t="s">
        <v>88</v>
      </c>
      <c r="F14" s="1747" t="s">
        <v>297</v>
      </c>
      <c r="G14" s="1747" t="s">
        <v>561</v>
      </c>
      <c r="H14" s="1747" t="s">
        <v>298</v>
      </c>
      <c r="I14" s="1747" t="s">
        <v>298</v>
      </c>
      <c r="J14" s="2240"/>
      <c r="AF14" s="1744">
        <v>23</v>
      </c>
    </row>
    <row customHeight="1" ht="19.95">
      <c r="D15" s="1751"/>
      <c r="E15" s="1743" t="s">
        <v>106</v>
      </c>
      <c r="F15" s="820" t="s">
        <v>700</v>
      </c>
      <c r="G15" s="1759" t="s">
        <v>547</v>
      </c>
      <c r="H15" s="670"/>
      <c r="I15" s="670"/>
      <c r="J15" s="402" t="s">
        <v>701</v>
      </c>
      <c r="K15" s="656" t="s">
        <v>625</v>
      </c>
      <c r="AF15" s="1744">
        <v>19</v>
      </c>
    </row>
    <row customHeight="1" ht="35.699999999999996">
      <c r="D16" s="1751"/>
      <c r="E16" s="1743" t="s">
        <v>107</v>
      </c>
      <c r="F16" s="820" t="s">
        <v>702</v>
      </c>
      <c r="G16" s="1759" t="s">
        <v>547</v>
      </c>
      <c r="H16" s="671">
        <f>SUM(H17,H20:H32)</f>
        <v>0</v>
      </c>
      <c r="I16" s="671">
        <f>SUM(I17,I20,I23,I26,I29:I32)</f>
        <v>0</v>
      </c>
      <c r="J16" s="402" t="s">
        <v>703</v>
      </c>
      <c r="K16" s="656" t="s">
        <v>625</v>
      </c>
      <c r="AF16" s="1744">
        <v>34</v>
      </c>
    </row>
    <row customHeight="1" ht="19.95">
      <c r="D17" s="1751"/>
      <c r="E17" s="1777" t="s">
        <v>704</v>
      </c>
      <c r="F17" s="1067" t="s">
        <v>705</v>
      </c>
      <c r="G17" s="1756" t="s">
        <v>547</v>
      </c>
      <c r="H17" s="670"/>
      <c r="I17" s="670"/>
      <c r="J17" s="402" t="s">
        <v>706</v>
      </c>
      <c r="K17" s="656"/>
      <c r="AF17" s="1744">
        <v>19</v>
      </c>
    </row>
    <row customHeight="1" ht="24">
      <c r="D18" s="1751"/>
      <c r="E18" s="1777" t="s">
        <v>707</v>
      </c>
      <c r="F18" s="1763" t="s">
        <v>708</v>
      </c>
      <c r="G18" s="1756" t="s">
        <v>547</v>
      </c>
      <c r="H18" s="670"/>
      <c r="I18" s="670"/>
      <c r="J18" s="402" t="s">
        <v>709</v>
      </c>
      <c r="K18" s="656"/>
      <c r="AF18" s="1744">
        <v>23</v>
      </c>
    </row>
    <row customHeight="1" ht="35.699999999999996">
      <c r="D19" s="1751"/>
      <c r="E19" s="1777" t="s">
        <v>710</v>
      </c>
      <c r="F19" s="1763" t="s">
        <v>711</v>
      </c>
      <c r="G19" s="1756" t="s">
        <v>547</v>
      </c>
      <c r="H19" s="670"/>
      <c r="I19" s="670"/>
      <c r="J19" s="402"/>
      <c r="K19" s="656"/>
      <c r="AF19" s="1744">
        <v>34</v>
      </c>
    </row>
    <row customHeight="1" ht="19.95">
      <c r="D20" s="1751"/>
      <c r="E20" s="1777" t="s">
        <v>302</v>
      </c>
      <c r="F20" s="1067" t="s">
        <v>712</v>
      </c>
      <c r="G20" s="1756" t="s">
        <v>547</v>
      </c>
      <c r="H20" s="670"/>
      <c r="I20" s="670"/>
      <c r="J20" s="402" t="s">
        <v>713</v>
      </c>
      <c r="K20" s="656"/>
      <c r="AF20" s="1744">
        <v>19</v>
      </c>
    </row>
    <row customHeight="1" ht="19.95">
      <c r="D21" s="1751"/>
      <c r="E21" s="1777" t="s">
        <v>714</v>
      </c>
      <c r="F21" s="1763" t="s">
        <v>715</v>
      </c>
      <c r="G21" s="1756" t="s">
        <v>547</v>
      </c>
      <c r="H21" s="670"/>
      <c r="I21" s="670"/>
      <c r="J21" s="402"/>
      <c r="K21" s="656"/>
      <c r="AF21" s="1744">
        <v>19</v>
      </c>
    </row>
    <row customHeight="1" ht="19.95">
      <c r="D22" s="1751"/>
      <c r="E22" s="1777" t="s">
        <v>716</v>
      </c>
      <c r="F22" s="1763" t="s">
        <v>717</v>
      </c>
      <c r="G22" s="1756" t="s">
        <v>547</v>
      </c>
      <c r="H22" s="670"/>
      <c r="I22" s="670"/>
      <c r="J22" s="402"/>
      <c r="K22" s="656"/>
      <c r="AF22" s="1744">
        <v>19</v>
      </c>
    </row>
    <row customHeight="1" ht="24">
      <c r="D23" s="1751"/>
      <c r="E23" s="1777" t="s">
        <v>305</v>
      </c>
      <c r="F23" s="1067" t="s">
        <v>718</v>
      </c>
      <c r="G23" s="1756" t="s">
        <v>547</v>
      </c>
      <c r="H23" s="670"/>
      <c r="I23" s="670"/>
      <c r="J23" s="402" t="s">
        <v>719</v>
      </c>
      <c r="K23" s="656"/>
      <c r="AF23" s="1744">
        <v>23</v>
      </c>
    </row>
    <row customHeight="1" ht="19.95">
      <c r="D24" s="1751"/>
      <c r="E24" s="1777" t="s">
        <v>720</v>
      </c>
      <c r="F24" s="1763" t="s">
        <v>721</v>
      </c>
      <c r="G24" s="1756" t="s">
        <v>547</v>
      </c>
      <c r="H24" s="670"/>
      <c r="I24" s="670"/>
      <c r="J24" s="402"/>
      <c r="K24" s="656"/>
      <c r="AF24" s="1744">
        <v>19</v>
      </c>
    </row>
    <row customHeight="1" ht="35.699999999999996">
      <c r="D25" s="1751"/>
      <c r="E25" s="1777" t="s">
        <v>722</v>
      </c>
      <c r="F25" s="1763" t="s">
        <v>723</v>
      </c>
      <c r="G25" s="1756" t="s">
        <v>547</v>
      </c>
      <c r="H25" s="670"/>
      <c r="I25" s="670"/>
      <c r="J25" s="402"/>
      <c r="K25" s="656"/>
      <c r="AF25" s="1744">
        <v>34</v>
      </c>
    </row>
    <row customHeight="1" ht="24">
      <c r="D26" s="1751"/>
      <c r="E26" s="1777" t="s">
        <v>724</v>
      </c>
      <c r="F26" s="1067" t="s">
        <v>725</v>
      </c>
      <c r="G26" s="1756" t="s">
        <v>547</v>
      </c>
      <c r="H26" s="670"/>
      <c r="I26" s="670"/>
      <c r="J26" s="402" t="s">
        <v>726</v>
      </c>
      <c r="K26" s="656"/>
      <c r="AF26" s="1744">
        <v>23</v>
      </c>
    </row>
    <row customHeight="1" ht="19.95">
      <c r="D27" s="1751"/>
      <c r="E27" s="1788" t="s">
        <v>727</v>
      </c>
      <c r="F27" s="1763" t="s">
        <v>728</v>
      </c>
      <c r="G27" s="1767" t="s">
        <v>547</v>
      </c>
      <c r="H27" s="1789"/>
      <c r="I27" s="1789"/>
      <c r="J27" s="402"/>
      <c r="K27" s="656"/>
      <c r="AF27" s="1744">
        <v>19</v>
      </c>
    </row>
    <row customHeight="1" ht="19.95">
      <c r="D28" s="1751"/>
      <c r="E28" s="1788" t="s">
        <v>729</v>
      </c>
      <c r="F28" s="1763" t="s">
        <v>730</v>
      </c>
      <c r="G28" s="1767" t="s">
        <v>547</v>
      </c>
      <c r="H28" s="1789"/>
      <c r="I28" s="1789"/>
      <c r="J28" s="402"/>
      <c r="K28" s="656"/>
      <c r="AF28" s="1744">
        <v>19</v>
      </c>
    </row>
    <row customHeight="1" ht="19.95">
      <c r="D29" s="1751"/>
      <c r="E29" s="1788" t="s">
        <v>731</v>
      </c>
      <c r="F29" s="1067" t="s">
        <v>732</v>
      </c>
      <c r="G29" s="1767" t="s">
        <v>547</v>
      </c>
      <c r="H29" s="1789"/>
      <c r="I29" s="1789"/>
      <c r="J29" s="402"/>
      <c r="K29" s="656"/>
      <c r="AF29" s="1744">
        <v>19</v>
      </c>
    </row>
    <row customHeight="1" ht="19.95">
      <c r="D30" s="1751"/>
      <c r="E30" s="1788" t="s">
        <v>733</v>
      </c>
      <c r="F30" s="1067" t="s">
        <v>734</v>
      </c>
      <c r="G30" s="1767" t="s">
        <v>547</v>
      </c>
      <c r="H30" s="1789"/>
      <c r="I30" s="1789"/>
      <c r="J30" s="402"/>
      <c r="K30" s="656"/>
      <c r="AF30" s="1744">
        <v>19</v>
      </c>
    </row>
    <row customHeight="1" ht="19.95">
      <c r="D31" s="1751"/>
      <c r="E31" s="1788" t="s">
        <v>735</v>
      </c>
      <c r="F31" s="1067" t="s">
        <v>736</v>
      </c>
      <c r="G31" s="1767" t="s">
        <v>547</v>
      </c>
      <c r="H31" s="1789"/>
      <c r="I31" s="1789"/>
      <c r="J31" s="402"/>
      <c r="K31" s="656"/>
      <c r="AF31" s="1744">
        <v>19</v>
      </c>
    </row>
    <row s="5676" customFormat="1" customHeight="1" ht="35.699999999999996">
      <c r="A32" s="1100"/>
      <c r="C32" s="1749"/>
      <c r="D32" s="1751"/>
      <c r="E32" s="1788" t="s">
        <v>737</v>
      </c>
      <c r="F32" s="1067" t="s">
        <v>738</v>
      </c>
      <c r="G32" s="1757" t="s">
        <v>547</v>
      </c>
      <c r="H32" s="692">
        <f>SUM(H33:H34)</f>
        <v>0</v>
      </c>
      <c r="I32" s="692">
        <f>SUM(I33:I34)</f>
        <v>0</v>
      </c>
      <c r="J32" s="402" t="s">
        <v>739</v>
      </c>
      <c r="K32" s="656"/>
      <c r="L32" s="1749"/>
      <c r="M32" s="1749"/>
      <c r="R32" s="1749"/>
      <c r="U32" s="657"/>
      <c r="AA32" s="1745"/>
      <c r="AB32" s="1745"/>
      <c r="AC32" s="1745"/>
      <c r="AD32" s="1745"/>
      <c r="AE32" s="1745"/>
      <c r="AF32" s="1273">
        <v>34</v>
      </c>
    </row>
    <row s="5677" customFormat="1" customHeight="1" ht="1.05">
      <c r="A33" s="1280"/>
      <c r="D33" s="661"/>
      <c r="E33" s="915" t="str">
        <f>E32&amp;".0"</f>
        <v>2.8.0</v>
      </c>
      <c r="F33" s="1104"/>
      <c r="G33" s="664"/>
      <c r="H33" s="1105"/>
      <c r="I33" s="1105"/>
      <c r="J33" s="1106"/>
      <c r="AF33" s="1749">
        <v>1</v>
      </c>
    </row>
    <row s="5676" customFormat="1" customHeight="1" ht="19.95">
      <c r="A34" s="1100"/>
      <c r="C34" s="1749"/>
      <c r="D34" s="1746"/>
      <c r="E34" s="683"/>
      <c r="F34" s="1779" t="s">
        <v>572</v>
      </c>
      <c r="G34" s="685"/>
      <c r="H34" s="686"/>
      <c r="I34" s="686"/>
      <c r="J34" s="414" t="s">
        <v>740</v>
      </c>
      <c r="K34" s="656"/>
      <c r="L34" s="1749"/>
      <c r="M34" s="1749"/>
      <c r="R34" s="1749"/>
      <c r="U34" s="657"/>
      <c r="AA34" s="1745"/>
      <c r="AB34" s="1745"/>
      <c r="AC34" s="1745"/>
      <c r="AD34" s="1745"/>
      <c r="AE34" s="1745"/>
      <c r="AF34" s="1273">
        <v>19</v>
      </c>
    </row>
    <row customHeight="1" ht="60">
      <c r="D35" s="1751"/>
      <c r="E35" s="1788" t="s">
        <v>741</v>
      </c>
      <c r="F35" s="1067" t="s">
        <v>742</v>
      </c>
      <c r="G35" s="1767" t="s">
        <v>547</v>
      </c>
      <c r="H35" s="1789"/>
      <c r="I35" s="1789"/>
      <c r="J35" s="402" t="s">
        <v>743</v>
      </c>
      <c r="K35" s="656"/>
      <c r="AF35" s="1744">
        <v>57</v>
      </c>
    </row>
    <row s="5676" customFormat="1" customHeight="1" ht="24">
      <c r="A36" s="1102" t="s">
        <v>573</v>
      </c>
      <c r="C36" s="1749"/>
      <c r="D36" s="1751"/>
      <c r="E36" s="1777" t="s">
        <v>90</v>
      </c>
      <c r="F36" s="820" t="s">
        <v>744</v>
      </c>
      <c r="G36" s="1756" t="s">
        <v>547</v>
      </c>
      <c r="H36" s="670"/>
      <c r="I36" s="670"/>
      <c r="J36" s="402" t="s">
        <v>745</v>
      </c>
      <c r="K36" s="656"/>
      <c r="L36" s="1749"/>
      <c r="M36" s="1749"/>
      <c r="R36" s="1749"/>
      <c r="U36" s="657"/>
      <c r="AA36" s="1745"/>
      <c r="AB36" s="1745"/>
      <c r="AC36" s="1745"/>
      <c r="AD36" s="1745"/>
      <c r="AE36" s="1745"/>
      <c r="AF36" s="1273">
        <v>23</v>
      </c>
    </row>
    <row s="5676" customFormat="1" customHeight="1" ht="35.699999999999996">
      <c r="A37" s="1102"/>
      <c r="C37" s="1749"/>
      <c r="D37" s="1751"/>
      <c r="E37" s="1777" t="s">
        <v>319</v>
      </c>
      <c r="F37" s="1067" t="s">
        <v>746</v>
      </c>
      <c r="G37" s="1767"/>
      <c r="H37" s="670"/>
      <c r="I37" s="670"/>
      <c r="J37" s="402"/>
      <c r="K37" s="656"/>
      <c r="L37" s="1749"/>
      <c r="M37" s="1749"/>
      <c r="R37" s="1749"/>
      <c r="U37" s="657"/>
      <c r="AA37" s="1745"/>
      <c r="AB37" s="1745"/>
      <c r="AC37" s="1745"/>
      <c r="AD37" s="1745"/>
      <c r="AE37" s="1745"/>
      <c r="AF37" s="1273">
        <v>34</v>
      </c>
    </row>
    <row s="5676" customFormat="1" customHeight="1" ht="19.95">
      <c r="A38" s="1100"/>
      <c r="C38" s="1749"/>
      <c r="D38" s="688"/>
      <c r="E38" s="1777" t="s">
        <v>91</v>
      </c>
      <c r="F38" s="820" t="s">
        <v>747</v>
      </c>
      <c r="G38" s="1756" t="s">
        <v>547</v>
      </c>
      <c r="H38" s="670"/>
      <c r="I38" s="670"/>
      <c r="J38" s="402" t="s">
        <v>748</v>
      </c>
      <c r="K38" s="656"/>
      <c r="L38" s="1749"/>
      <c r="M38" s="1749"/>
      <c r="R38" s="1749"/>
      <c r="U38" s="657"/>
      <c r="AA38" s="1745"/>
      <c r="AB38" s="1745"/>
      <c r="AC38" s="1745"/>
      <c r="AD38" s="1745"/>
      <c r="AE38" s="1745"/>
      <c r="AF38" s="1273">
        <v>19</v>
      </c>
    </row>
    <row s="5676" customFormat="1" customHeight="1" ht="24">
      <c r="A39" s="1100"/>
      <c r="C39" s="1749"/>
      <c r="D39" s="688"/>
      <c r="E39" s="1777" t="s">
        <v>749</v>
      </c>
      <c r="F39" s="1067" t="s">
        <v>750</v>
      </c>
      <c r="G39" s="1767" t="s">
        <v>547</v>
      </c>
      <c r="H39" s="670"/>
      <c r="I39" s="670"/>
      <c r="J39" s="402" t="s">
        <v>751</v>
      </c>
      <c r="K39" s="656"/>
      <c r="L39" s="1749"/>
      <c r="M39" s="1749"/>
      <c r="R39" s="1749"/>
      <c r="U39" s="657"/>
      <c r="AA39" s="1745"/>
      <c r="AB39" s="1745"/>
      <c r="AC39" s="1745"/>
      <c r="AD39" s="1745"/>
      <c r="AE39" s="1745"/>
      <c r="AF39" s="1273">
        <v>23</v>
      </c>
    </row>
    <row s="5676" customFormat="1" customHeight="1" ht="24">
      <c r="A40" s="1100"/>
      <c r="C40" s="1749"/>
      <c r="D40" s="1751"/>
      <c r="E40" s="1777" t="s">
        <v>752</v>
      </c>
      <c r="F40" s="1763" t="s">
        <v>753</v>
      </c>
      <c r="G40" s="1756" t="s">
        <v>547</v>
      </c>
      <c r="H40" s="670"/>
      <c r="I40" s="670"/>
      <c r="J40" s="402" t="s">
        <v>754</v>
      </c>
      <c r="K40" s="656"/>
      <c r="L40" s="1749"/>
      <c r="M40" s="1749"/>
      <c r="R40" s="1749"/>
      <c r="U40" s="657"/>
      <c r="AA40" s="1745"/>
      <c r="AB40" s="1745"/>
      <c r="AC40" s="1745"/>
      <c r="AD40" s="1745"/>
      <c r="AE40" s="1745"/>
      <c r="AF40" s="1273">
        <v>23</v>
      </c>
    </row>
    <row s="5676" customFormat="1" customHeight="1" ht="24">
      <c r="A41" s="1100"/>
      <c r="C41" s="1749"/>
      <c r="D41" s="1751"/>
      <c r="E41" s="1777" t="s">
        <v>755</v>
      </c>
      <c r="F41" s="1763" t="s">
        <v>756</v>
      </c>
      <c r="G41" s="1756" t="s">
        <v>547</v>
      </c>
      <c r="H41" s="670"/>
      <c r="I41" s="670"/>
      <c r="J41" s="402" t="s">
        <v>757</v>
      </c>
      <c r="K41" s="656"/>
      <c r="L41" s="1749"/>
      <c r="M41" s="1749"/>
      <c r="R41" s="1749"/>
      <c r="U41" s="657"/>
      <c r="AA41" s="1745"/>
      <c r="AB41" s="1745"/>
      <c r="AC41" s="1745"/>
      <c r="AD41" s="1745"/>
      <c r="AE41" s="1745"/>
      <c r="AF41" s="1273">
        <v>23</v>
      </c>
    </row>
    <row s="5676" customFormat="1" customHeight="1" ht="24">
      <c r="A42" s="1100"/>
      <c r="C42" s="1749"/>
      <c r="D42" s="1751"/>
      <c r="E42" s="1777" t="s">
        <v>758</v>
      </c>
      <c r="F42" s="1763" t="s">
        <v>759</v>
      </c>
      <c r="G42" s="1756" t="s">
        <v>547</v>
      </c>
      <c r="H42" s="670"/>
      <c r="I42" s="670"/>
      <c r="J42" s="402" t="s">
        <v>760</v>
      </c>
      <c r="K42" s="656"/>
      <c r="L42" s="1749"/>
      <c r="M42" s="1749"/>
      <c r="R42" s="1749"/>
      <c r="U42" s="657"/>
      <c r="AA42" s="1745"/>
      <c r="AB42" s="1745"/>
      <c r="AC42" s="1745"/>
      <c r="AD42" s="1745"/>
      <c r="AE42" s="1745"/>
      <c r="AF42" s="1273">
        <v>23</v>
      </c>
    </row>
    <row s="5676" customFormat="1" customHeight="1" ht="35.699999999999996">
      <c r="A43" s="1100"/>
      <c r="C43" s="1749" t="s">
        <v>583</v>
      </c>
      <c r="D43" s="1751"/>
      <c r="E43" s="1777" t="s">
        <v>108</v>
      </c>
      <c r="F43" s="820" t="s">
        <v>624</v>
      </c>
      <c r="G43" s="1759" t="s">
        <v>761</v>
      </c>
      <c r="H43" s="514"/>
      <c r="I43" s="514"/>
      <c r="J43" s="402" t="s">
        <v>762</v>
      </c>
      <c r="K43" s="656"/>
      <c r="L43" s="1749"/>
      <c r="M43" s="1749"/>
      <c r="R43" s="1749"/>
      <c r="U43" s="657"/>
      <c r="AA43" s="1745"/>
      <c r="AB43" s="1745"/>
      <c r="AC43" s="1745"/>
      <c r="AD43" s="1745"/>
      <c r="AE43" s="1745"/>
      <c r="AF43" s="1273">
        <v>34</v>
      </c>
    </row>
    <row s="5676" customFormat="1" customHeight="1" ht="35.699999999999996">
      <c r="A44" s="1100"/>
      <c r="C44" s="1749"/>
      <c r="D44" s="1751"/>
      <c r="E44" s="1777" t="s">
        <v>92</v>
      </c>
      <c r="F44" s="820" t="s">
        <v>763</v>
      </c>
      <c r="G44" s="1756" t="s">
        <v>764</v>
      </c>
      <c r="H44" s="658"/>
      <c r="I44" s="658"/>
      <c r="J44" s="402" t="s">
        <v>765</v>
      </c>
      <c r="K44" s="656"/>
      <c r="L44" s="1749"/>
      <c r="M44" s="1749"/>
      <c r="R44" s="1749"/>
      <c r="U44" s="657"/>
      <c r="AA44" s="1745"/>
      <c r="AB44" s="1745"/>
      <c r="AC44" s="1745"/>
      <c r="AD44" s="1745"/>
      <c r="AE44" s="1745"/>
      <c r="AF44" s="1273">
        <v>34</v>
      </c>
    </row>
    <row s="5676" customFormat="1" customHeight="1" ht="24">
      <c r="A45" s="1100"/>
      <c r="C45" s="1749"/>
      <c r="D45" s="1751"/>
      <c r="E45" s="1777" t="s">
        <v>93</v>
      </c>
      <c r="F45" s="820" t="s">
        <v>766</v>
      </c>
      <c r="G45" s="1767" t="s">
        <v>767</v>
      </c>
      <c r="H45" s="658"/>
      <c r="I45" s="658"/>
      <c r="J45" s="402" t="s">
        <v>768</v>
      </c>
      <c r="K45" s="656"/>
      <c r="L45" s="1749"/>
      <c r="M45" s="1749"/>
      <c r="R45" s="1749"/>
      <c r="U45" s="657"/>
      <c r="AA45" s="1745"/>
      <c r="AB45" s="1745"/>
      <c r="AC45" s="1745"/>
      <c r="AD45" s="1745"/>
      <c r="AE45" s="1745"/>
      <c r="AF45" s="1273">
        <v>23</v>
      </c>
    </row>
    <row s="5676" customFormat="1" customHeight="1" ht="19.95">
      <c r="A46" s="1100"/>
      <c r="C46" s="1749"/>
      <c r="D46" s="1751"/>
      <c r="E46" s="1777" t="s">
        <v>109</v>
      </c>
      <c r="F46" s="820" t="s">
        <v>769</v>
      </c>
      <c r="G46" s="1756" t="s">
        <v>585</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193"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193"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193"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193"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193"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193"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193"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193"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193"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193"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193"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193"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193"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193"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193"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193"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193"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193"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193"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193"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193"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193"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193"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193"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193"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193"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193"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193"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193"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193"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193"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193"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193"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193"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193"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193"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193"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193"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193"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193"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193"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193"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193"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193"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193"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193"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193"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193"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193"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193"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193"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193"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193"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193"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193"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193"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193"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193"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193"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193"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193"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193"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193"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193"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193"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193"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193"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193"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193"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193"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193"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193"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193"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193"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193"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193"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193"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193"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193"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193"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193"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193"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193"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193"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193"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193"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9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9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93"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9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9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9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9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9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9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9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9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9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9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9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9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9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9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9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9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9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9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9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9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9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9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9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9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9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9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9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9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9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9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9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9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9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9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9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9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9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9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9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9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9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9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9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9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9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9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9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9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9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9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9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9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9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9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9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9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9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9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9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193"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193"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193"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193"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193"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193"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193"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E4759-7605-C2CC-4941-6B64AF828C1D}"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859" width="10.7109375" hidden="1" customWidth="1"/>
    <col min="2" max="2" style="5676" width="16.8515625" hidden="1" customWidth="1"/>
    <col min="3" max="3" style="5677" width="5.57421875" hidden="1" customWidth="1"/>
    <col min="4" max="4" style="5599" width="3.00390625" customWidth="1"/>
    <col min="5" max="5" style="5599" width="7.00390625" customWidth="1"/>
    <col min="6" max="6" style="5599" width="54.00390625" customWidth="1"/>
    <col min="7" max="7" style="5599" width="10.00390625" customWidth="1"/>
    <col min="8" max="8" style="5599" width="40.7109375" hidden="1" customWidth="1"/>
    <col min="9" max="9" style="5599" width="40.00390625" customWidth="1"/>
    <col min="10" max="10" style="5599" width="102.00390625" customWidth="1"/>
    <col min="11" max="11" style="5676" width="9.00390625" customWidth="1"/>
    <col min="12" max="12" style="5677" width="5.00390625" customWidth="1"/>
    <col min="13" max="13" style="5677" width="3.00390625" customWidth="1"/>
    <col min="14" max="17" style="5676" width="3.00390625" customWidth="1"/>
    <col min="18" max="18" style="5677" width="10.00390625" customWidth="1"/>
    <col min="19" max="19" style="5676" width="34.00390625" customWidth="1"/>
    <col min="20" max="20" style="5676" width="9.00390625" customWidth="1"/>
    <col min="21" max="21" style="6860" width="8.00390625" customWidth="1"/>
    <col min="22" max="26" style="5676" width="8.00390625" customWidth="1"/>
    <col min="27" max="31" style="5563" width="8.00390625" customWidth="1"/>
    <col min="32" max="32" style="5599" width="9.140625" hidden="1"/>
  </cols>
  <sheetData>
    <row s="5676" customFormat="1" customHeight="1" ht="22.5" hidden="1">
      <c r="A1" s="1100"/>
      <c r="C1" s="1749"/>
      <c r="D1" s="650"/>
      <c r="H1" s="1273">
        <v>4</v>
      </c>
      <c r="I1" s="1273">
        <v>4</v>
      </c>
      <c r="L1" s="1749"/>
      <c r="M1" s="1749"/>
      <c r="R1" s="1749"/>
      <c r="AF1" s="1273" t="s">
        <v>14</v>
      </c>
    </row>
    <row s="5676" customFormat="1" customHeight="1" ht="22.5" hidden="1">
      <c r="A2" s="1100"/>
      <c r="C2" s="1749"/>
      <c r="D2" s="651"/>
      <c r="E2" s="1771"/>
      <c r="F2" s="653"/>
      <c r="G2" s="1770" t="s">
        <v>547</v>
      </c>
      <c r="H2" s="654"/>
      <c r="I2" s="654"/>
      <c r="J2" s="655" t="s">
        <v>550</v>
      </c>
      <c r="K2" s="656"/>
      <c r="L2" s="1749"/>
      <c r="M2" s="1749"/>
      <c r="R2" s="1749"/>
      <c r="U2" s="657"/>
      <c r="AA2" s="1745"/>
      <c r="AB2" s="1745"/>
      <c r="AC2" s="1745"/>
      <c r="AD2" s="1745"/>
      <c r="AE2" s="1745"/>
      <c r="AF2" s="1273">
        <v>0</v>
      </c>
    </row>
    <row customHeight="1" ht="11.25" hidden="1">
      <c r="AF3" s="1744">
        <v>0</v>
      </c>
    </row>
    <row s="5563"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770</v>
      </c>
      <c r="F6" s="2361"/>
      <c r="G6" s="2361"/>
      <c r="H6" s="2361"/>
      <c r="I6" s="2361"/>
      <c r="J6" s="669"/>
      <c r="AF6" s="1744">
        <v>32</v>
      </c>
    </row>
    <row customHeight="1" ht="25.2">
      <c r="E7" s="2362" t="str">
        <f>IF(org=0,"Не определено",org)</f>
        <v>ООО "Ростовские тепловые сети"</v>
      </c>
      <c r="F7" s="2362"/>
      <c r="G7" s="2362"/>
      <c r="H7" s="2362"/>
      <c r="I7" s="2362"/>
      <c r="AF7" s="1744">
        <v>24</v>
      </c>
    </row>
    <row customHeight="1" ht="11.549999999999999">
      <c r="E8" s="1248"/>
      <c r="F8" s="1248"/>
      <c r="G8" s="1248"/>
      <c r="H8" s="1248"/>
      <c r="I8" s="1248"/>
      <c r="AF8" s="1744">
        <v>11</v>
      </c>
    </row>
    <row s="5677" customFormat="1" customHeight="1" ht="1.05">
      <c r="A9" s="1280"/>
      <c r="D9" s="1755"/>
      <c r="H9" s="1002"/>
      <c r="I9" s="1002" t="s">
        <v>114</v>
      </c>
      <c r="AF9" s="1749">
        <v>1</v>
      </c>
    </row>
    <row customHeight="1" ht="11.549999999999999">
      <c r="E10" s="824"/>
      <c r="F10" s="2480" t="s">
        <v>102</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559</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560</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295</v>
      </c>
      <c r="F13" s="2483"/>
      <c r="G13" s="2483"/>
      <c r="H13" s="1769"/>
      <c r="I13" s="1769"/>
      <c r="J13" s="2240"/>
      <c r="AF13" s="1744">
        <v>11</v>
      </c>
    </row>
    <row customHeight="1" ht="24">
      <c r="E14" s="1770" t="s">
        <v>88</v>
      </c>
      <c r="F14" s="1773" t="s">
        <v>297</v>
      </c>
      <c r="G14" s="1773" t="s">
        <v>561</v>
      </c>
      <c r="H14" s="1773" t="s">
        <v>298</v>
      </c>
      <c r="I14" s="1773" t="s">
        <v>298</v>
      </c>
      <c r="J14" s="2240"/>
      <c r="AF14" s="1744">
        <v>23</v>
      </c>
    </row>
    <row customHeight="1" ht="19.95">
      <c r="D15" s="1751"/>
      <c r="E15" s="1743" t="s">
        <v>106</v>
      </c>
      <c r="F15" s="820" t="s">
        <v>771</v>
      </c>
      <c r="G15" s="1770" t="s">
        <v>547</v>
      </c>
      <c r="H15" s="670"/>
      <c r="I15" s="670"/>
      <c r="J15" s="402" t="s">
        <v>772</v>
      </c>
      <c r="K15" s="656" t="s">
        <v>625</v>
      </c>
      <c r="AF15" s="1744">
        <v>19</v>
      </c>
    </row>
    <row customHeight="1" ht="24">
      <c r="D16" s="1751"/>
      <c r="E16" s="1743" t="s">
        <v>107</v>
      </c>
      <c r="F16" s="1778" t="s">
        <v>773</v>
      </c>
      <c r="G16" s="1770" t="s">
        <v>547</v>
      </c>
      <c r="H16" s="671">
        <f>SUM(H17,H20:H27)</f>
        <v>0</v>
      </c>
      <c r="I16" s="671">
        <f>SUM(I17,I20:I27)</f>
        <v>0</v>
      </c>
      <c r="J16" s="402" t="s">
        <v>774</v>
      </c>
      <c r="K16" s="656" t="s">
        <v>625</v>
      </c>
      <c r="AF16" s="1744">
        <v>23</v>
      </c>
    </row>
    <row customHeight="1" ht="35.699999999999996">
      <c r="D17" s="1751"/>
      <c r="E17" s="1777" t="s">
        <v>704</v>
      </c>
      <c r="F17" s="1780" t="s">
        <v>775</v>
      </c>
      <c r="G17" s="1767" t="s">
        <v>547</v>
      </c>
      <c r="H17" s="670"/>
      <c r="I17" s="670"/>
      <c r="J17" s="402" t="s">
        <v>776</v>
      </c>
      <c r="K17" s="656"/>
      <c r="AF17" s="1744">
        <v>34</v>
      </c>
    </row>
    <row customHeight="1" ht="19.95">
      <c r="D18" s="1751"/>
      <c r="E18" s="1777" t="s">
        <v>707</v>
      </c>
      <c r="F18" s="1781" t="s">
        <v>777</v>
      </c>
      <c r="G18" s="1767" t="s">
        <v>547</v>
      </c>
      <c r="H18" s="670"/>
      <c r="I18" s="670"/>
      <c r="J18" s="402"/>
      <c r="K18" s="656"/>
      <c r="AF18" s="1744">
        <v>19</v>
      </c>
    </row>
    <row customHeight="1" ht="24">
      <c r="D19" s="1751"/>
      <c r="E19" s="1777" t="s">
        <v>710</v>
      </c>
      <c r="F19" s="1781" t="s">
        <v>778</v>
      </c>
      <c r="G19" s="1767" t="s">
        <v>547</v>
      </c>
      <c r="H19" s="670"/>
      <c r="I19" s="670"/>
      <c r="J19" s="402"/>
      <c r="K19" s="656"/>
      <c r="AF19" s="1744">
        <v>23</v>
      </c>
    </row>
    <row customHeight="1" ht="35.699999999999996">
      <c r="D20" s="1751"/>
      <c r="E20" s="1777" t="s">
        <v>302</v>
      </c>
      <c r="F20" s="1780" t="s">
        <v>779</v>
      </c>
      <c r="G20" s="1767" t="s">
        <v>547</v>
      </c>
      <c r="H20" s="670"/>
      <c r="I20" s="670"/>
      <c r="J20" s="402"/>
      <c r="K20" s="656"/>
      <c r="AF20" s="1744">
        <v>34</v>
      </c>
    </row>
    <row customHeight="1" ht="48.29999999999999">
      <c r="D21" s="1751"/>
      <c r="E21" s="1777" t="s">
        <v>305</v>
      </c>
      <c r="F21" s="1780" t="s">
        <v>780</v>
      </c>
      <c r="G21" s="1767" t="s">
        <v>547</v>
      </c>
      <c r="H21" s="670"/>
      <c r="I21" s="670"/>
      <c r="J21" s="402"/>
      <c r="K21" s="656"/>
      <c r="AF21" s="1744">
        <v>46</v>
      </c>
    </row>
    <row customHeight="1" ht="60">
      <c r="D22" s="1751"/>
      <c r="E22" s="1777" t="s">
        <v>724</v>
      </c>
      <c r="F22" s="1780" t="s">
        <v>781</v>
      </c>
      <c r="G22" s="1767" t="s">
        <v>547</v>
      </c>
      <c r="H22" s="670"/>
      <c r="I22" s="670"/>
      <c r="J22" s="402"/>
      <c r="K22" s="656"/>
      <c r="AF22" s="1744">
        <v>57</v>
      </c>
    </row>
    <row customHeight="1" ht="35.699999999999996">
      <c r="D23" s="1751"/>
      <c r="E23" s="1777" t="s">
        <v>731</v>
      </c>
      <c r="F23" s="1780" t="s">
        <v>782</v>
      </c>
      <c r="G23" s="1767" t="s">
        <v>547</v>
      </c>
      <c r="H23" s="670"/>
      <c r="I23" s="670"/>
      <c r="J23" s="402"/>
      <c r="K23" s="656"/>
      <c r="AF23" s="1744">
        <v>34</v>
      </c>
    </row>
    <row customHeight="1" ht="35.699999999999996">
      <c r="D24" s="1751"/>
      <c r="E24" s="1777" t="s">
        <v>733</v>
      </c>
      <c r="F24" s="1780" t="s">
        <v>783</v>
      </c>
      <c r="G24" s="1767" t="s">
        <v>547</v>
      </c>
      <c r="H24" s="670"/>
      <c r="I24" s="670"/>
      <c r="J24" s="402"/>
      <c r="K24" s="656"/>
      <c r="AF24" s="1744">
        <v>34</v>
      </c>
    </row>
    <row customHeight="1" ht="24">
      <c r="D25" s="1751"/>
      <c r="E25" s="1777" t="s">
        <v>735</v>
      </c>
      <c r="F25" s="1780" t="s">
        <v>784</v>
      </c>
      <c r="G25" s="1767" t="s">
        <v>547</v>
      </c>
      <c r="H25" s="670"/>
      <c r="I25" s="670"/>
      <c r="J25" s="402"/>
      <c r="K25" s="656"/>
      <c r="AF25" s="1744">
        <v>23</v>
      </c>
    </row>
    <row customHeight="1" ht="76.5">
      <c r="D26" s="1751"/>
      <c r="E26" s="1777" t="s">
        <v>737</v>
      </c>
      <c r="F26" s="1780" t="s">
        <v>785</v>
      </c>
      <c r="G26" s="1767" t="s">
        <v>547</v>
      </c>
      <c r="H26" s="670"/>
      <c r="I26" s="670"/>
      <c r="J26" s="402"/>
      <c r="K26" s="656"/>
      <c r="AF26" s="1744">
        <v>73</v>
      </c>
    </row>
    <row s="5676" customFormat="1" customHeight="1" ht="35.699999999999996">
      <c r="A27" s="1100"/>
      <c r="C27" s="1749"/>
      <c r="D27" s="1751"/>
      <c r="E27" s="1742" t="s">
        <v>741</v>
      </c>
      <c r="F27" s="1741" t="s">
        <v>786</v>
      </c>
      <c r="G27" s="1768" t="s">
        <v>547</v>
      </c>
      <c r="H27" s="692">
        <f>SUM(H28:H29)</f>
        <v>0</v>
      </c>
      <c r="I27" s="692">
        <f>SUM(I28:I29)</f>
        <v>0</v>
      </c>
      <c r="J27" s="402" t="s">
        <v>739</v>
      </c>
      <c r="K27" s="656"/>
      <c r="L27" s="1749"/>
      <c r="M27" s="1749"/>
      <c r="R27" s="1749"/>
      <c r="U27" s="657"/>
      <c r="AA27" s="1745"/>
      <c r="AB27" s="1745"/>
      <c r="AC27" s="1745"/>
      <c r="AD27" s="1745"/>
      <c r="AE27" s="1745"/>
      <c r="AF27" s="1273">
        <v>34</v>
      </c>
    </row>
    <row s="5677" customFormat="1" customHeight="1" ht="1.05">
      <c r="A28" s="1280"/>
      <c r="D28" s="661"/>
      <c r="E28" s="915" t="str">
        <f>E27&amp;".0"</f>
        <v>2.9.0</v>
      </c>
      <c r="F28" s="1104"/>
      <c r="G28" s="664"/>
      <c r="H28" s="1105"/>
      <c r="I28" s="1105"/>
      <c r="J28" s="1106"/>
      <c r="AF28" s="1749">
        <v>1</v>
      </c>
    </row>
    <row s="5676" customFormat="1" customHeight="1" ht="19.95">
      <c r="A29" s="1100"/>
      <c r="C29" s="1749"/>
      <c r="D29" s="1746"/>
      <c r="E29" s="683"/>
      <c r="F29" s="1779" t="s">
        <v>572</v>
      </c>
      <c r="G29" s="685"/>
      <c r="H29" s="686"/>
      <c r="I29" s="686"/>
      <c r="J29" s="414" t="s">
        <v>740</v>
      </c>
      <c r="K29" s="656"/>
      <c r="L29" s="1749"/>
      <c r="M29" s="1749"/>
      <c r="R29" s="1749"/>
      <c r="U29" s="657"/>
      <c r="AA29" s="1745"/>
      <c r="AB29" s="1745"/>
      <c r="AC29" s="1745"/>
      <c r="AD29" s="1745"/>
      <c r="AE29" s="1745"/>
      <c r="AF29" s="1273">
        <v>19</v>
      </c>
    </row>
    <row s="5676" customFormat="1" customHeight="1" ht="24">
      <c r="A30" s="1100"/>
      <c r="C30" s="1749"/>
      <c r="D30" s="1751"/>
      <c r="E30" s="1777" t="s">
        <v>90</v>
      </c>
      <c r="F30" s="1774" t="s">
        <v>787</v>
      </c>
      <c r="G30" s="1767" t="s">
        <v>547</v>
      </c>
      <c r="H30" s="670"/>
      <c r="I30" s="670"/>
      <c r="J30" s="402"/>
      <c r="K30" s="656"/>
      <c r="L30" s="1749"/>
      <c r="M30" s="1749"/>
      <c r="R30" s="1749"/>
      <c r="U30" s="657"/>
      <c r="AA30" s="1745"/>
      <c r="AB30" s="1745"/>
      <c r="AC30" s="1745"/>
      <c r="AD30" s="1745"/>
      <c r="AE30" s="1745"/>
      <c r="AF30" s="1273">
        <v>23</v>
      </c>
    </row>
    <row s="5676" customFormat="1" customHeight="1" ht="35.699999999999996">
      <c r="A31" s="1100"/>
      <c r="C31" s="1749"/>
      <c r="D31" s="688"/>
      <c r="E31" s="1777" t="s">
        <v>91</v>
      </c>
      <c r="F31" s="1774" t="s">
        <v>788</v>
      </c>
      <c r="G31" s="1767" t="s">
        <v>547</v>
      </c>
      <c r="H31" s="670"/>
      <c r="I31" s="670"/>
      <c r="J31" s="402" t="s">
        <v>789</v>
      </c>
      <c r="K31" s="656"/>
      <c r="L31" s="1749"/>
      <c r="M31" s="1749"/>
      <c r="R31" s="1749"/>
      <c r="U31" s="657"/>
      <c r="AA31" s="1745"/>
      <c r="AB31" s="1745"/>
      <c r="AC31" s="1745"/>
      <c r="AD31" s="1745"/>
      <c r="AE31" s="1745"/>
      <c r="AF31" s="1273">
        <v>34</v>
      </c>
    </row>
    <row s="5676" customFormat="1" customHeight="1" ht="24">
      <c r="A32" s="1100"/>
      <c r="C32" s="1749"/>
      <c r="D32" s="1751"/>
      <c r="E32" s="1777" t="s">
        <v>749</v>
      </c>
      <c r="F32" s="803" t="s">
        <v>753</v>
      </c>
      <c r="G32" s="1767" t="s">
        <v>547</v>
      </c>
      <c r="H32" s="670"/>
      <c r="I32" s="670"/>
      <c r="J32" s="402" t="s">
        <v>790</v>
      </c>
      <c r="K32" s="656"/>
      <c r="L32" s="1749"/>
      <c r="M32" s="1749"/>
      <c r="R32" s="1749"/>
      <c r="U32" s="657"/>
      <c r="AA32" s="1745"/>
      <c r="AB32" s="1745"/>
      <c r="AC32" s="1745"/>
      <c r="AD32" s="1745"/>
      <c r="AE32" s="1745"/>
      <c r="AF32" s="1273">
        <v>23</v>
      </c>
    </row>
    <row s="5676" customFormat="1" customHeight="1" ht="24">
      <c r="A33" s="1100"/>
      <c r="C33" s="1749"/>
      <c r="D33" s="1751"/>
      <c r="E33" s="1777" t="s">
        <v>791</v>
      </c>
      <c r="F33" s="803" t="s">
        <v>792</v>
      </c>
      <c r="G33" s="1767" t="s">
        <v>547</v>
      </c>
      <c r="H33" s="670"/>
      <c r="I33" s="670"/>
      <c r="J33" s="402" t="s">
        <v>793</v>
      </c>
      <c r="K33" s="656"/>
      <c r="L33" s="1749"/>
      <c r="M33" s="1749"/>
      <c r="R33" s="1749"/>
      <c r="U33" s="657"/>
      <c r="AA33" s="1745"/>
      <c r="AB33" s="1745"/>
      <c r="AC33" s="1745"/>
      <c r="AD33" s="1745"/>
      <c r="AE33" s="1745"/>
      <c r="AF33" s="1273">
        <v>23</v>
      </c>
    </row>
    <row s="5676" customFormat="1" customHeight="1" ht="24">
      <c r="A34" s="1100"/>
      <c r="C34" s="1749"/>
      <c r="D34" s="1751"/>
      <c r="E34" s="1777" t="s">
        <v>794</v>
      </c>
      <c r="F34" s="803" t="s">
        <v>759</v>
      </c>
      <c r="G34" s="1767" t="s">
        <v>547</v>
      </c>
      <c r="H34" s="670"/>
      <c r="I34" s="670"/>
      <c r="J34" s="402" t="s">
        <v>795</v>
      </c>
      <c r="K34" s="656"/>
      <c r="L34" s="1749"/>
      <c r="M34" s="1749"/>
      <c r="R34" s="1749"/>
      <c r="U34" s="657"/>
      <c r="AA34" s="1745"/>
      <c r="AB34" s="1745"/>
      <c r="AC34" s="1745"/>
      <c r="AD34" s="1745"/>
      <c r="AE34" s="1745"/>
      <c r="AF34" s="1273">
        <v>23</v>
      </c>
    </row>
    <row s="5676" customFormat="1" customHeight="1" ht="35.699999999999996">
      <c r="A35" s="1100"/>
      <c r="C35" s="1749" t="s">
        <v>583</v>
      </c>
      <c r="D35" s="1751"/>
      <c r="E35" s="1777" t="s">
        <v>108</v>
      </c>
      <c r="F35" s="1774" t="s">
        <v>624</v>
      </c>
      <c r="G35" s="1770" t="s">
        <v>301</v>
      </c>
      <c r="H35" s="514"/>
      <c r="I35" s="514"/>
      <c r="J35" s="402" t="s">
        <v>796</v>
      </c>
      <c r="K35" s="656"/>
      <c r="L35" s="1749"/>
      <c r="M35" s="1749"/>
      <c r="R35" s="1749"/>
      <c r="U35" s="657"/>
      <c r="AA35" s="1745"/>
      <c r="AB35" s="1745"/>
      <c r="AC35" s="1745"/>
      <c r="AD35" s="1745"/>
      <c r="AE35" s="1745"/>
      <c r="AF35" s="1273">
        <v>34</v>
      </c>
    </row>
    <row s="5676" customFormat="1" customHeight="1" ht="35.699999999999996">
      <c r="A36" s="1100"/>
      <c r="C36" s="1749"/>
      <c r="D36" s="1751"/>
      <c r="E36" s="1777" t="s">
        <v>92</v>
      </c>
      <c r="F36" s="1774" t="s">
        <v>797</v>
      </c>
      <c r="G36" s="1767" t="s">
        <v>764</v>
      </c>
      <c r="H36" s="658"/>
      <c r="I36" s="658"/>
      <c r="J36" s="402" t="s">
        <v>765</v>
      </c>
      <c r="K36" s="656"/>
      <c r="L36" s="1749"/>
      <c r="M36" s="1749"/>
      <c r="R36" s="1749"/>
      <c r="U36" s="657"/>
      <c r="AA36" s="1745"/>
      <c r="AB36" s="1745"/>
      <c r="AC36" s="1745"/>
      <c r="AD36" s="1745"/>
      <c r="AE36" s="1745"/>
      <c r="AF36" s="1273">
        <v>34</v>
      </c>
    </row>
    <row s="5676" customFormat="1" customHeight="1" ht="24">
      <c r="A37" s="1100"/>
      <c r="C37" s="1749"/>
      <c r="D37" s="1751"/>
      <c r="E37" s="1777" t="s">
        <v>93</v>
      </c>
      <c r="F37" s="1774" t="s">
        <v>798</v>
      </c>
      <c r="G37" s="1767" t="s">
        <v>767</v>
      </c>
      <c r="H37" s="658"/>
      <c r="I37" s="658"/>
      <c r="J37" s="402" t="s">
        <v>768</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799</v>
      </c>
      <c r="F39" s="2398" t="s">
        <v>800</v>
      </c>
      <c r="G39" s="2398"/>
      <c r="H39" s="482"/>
      <c r="I39" s="482"/>
      <c r="J39" s="482"/>
      <c r="AF39" s="1744">
        <v>26</v>
      </c>
    </row>
    <row s="6193" customFormat="1" customHeight="1" ht="39.75">
      <c r="A40" s="1100"/>
      <c r="B40" s="1749"/>
      <c r="C40" s="1749"/>
      <c r="D40" s="464"/>
      <c r="F40" s="2398" t="s">
        <v>801</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193"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193"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193"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193"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193"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193"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193"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193"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193"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193"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193"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193"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193"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193"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193"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193"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193"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193"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193"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193"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193"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193"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193"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193"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193"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193"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193"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193"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193"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193"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193"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193"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193"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193"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193"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193"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193"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193"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193"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193"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193"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193"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193"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193"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193"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193"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193"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193"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193"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193"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193"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193"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193"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193"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193"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193"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193"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193"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193"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193"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193"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193"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193"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193"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193"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193"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193"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193"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193"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193"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193"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193"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193"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193"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193"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193"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193"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193"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193"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193"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193"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193"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193"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193"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193"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193"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193"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193"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193"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193"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193"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193"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193"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9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9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93"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9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9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9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9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9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9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9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9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9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9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9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9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9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9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9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9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9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9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9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9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9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9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9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9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9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9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9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9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9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9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9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9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9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9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9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9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9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9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9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9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9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9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9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9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9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9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9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9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9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9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9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9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9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9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9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9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9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9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9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9C97B-6AE8-E397-9CCE-CD657892CF54}"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7086" width="9.140625" hidden="1" customWidth="1"/>
    <col min="2" max="2" style="5677" width="3.57421875" hidden="1" customWidth="1"/>
    <col min="3" max="3" style="5599" width="3.00390625" customWidth="1"/>
    <col min="4" max="4" style="5599" width="7.00390625" customWidth="1"/>
    <col min="5" max="5" style="5599" width="69.00390625" customWidth="1"/>
    <col min="6" max="6" style="5599" width="10.00390625" customWidth="1"/>
    <col min="7" max="8" style="5599" width="44.00390625" hidden="1" customWidth="1"/>
    <col min="9" max="9" style="5599" width="44.00390625" customWidth="1"/>
    <col min="10" max="10" style="5599" width="43.00390625" customWidth="1"/>
    <col min="11" max="11" style="5599" width="73.00390625" customWidth="1"/>
    <col min="12" max="12" style="5599" width="3.00390625" customWidth="1"/>
    <col min="13" max="23" style="5599" width="10.00390625" customWidth="1"/>
    <col min="24" max="24" style="5599" width="10.57421875" hidden="1"/>
  </cols>
  <sheetData>
    <row s="5676"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599" customFormat="1" customHeight="1" ht="21">
      <c r="A4" s="1064"/>
      <c r="B4" s="624"/>
      <c r="D4" s="2327" t="str">
        <f>IF(org=0,"Не определено",org)</f>
        <v>ООО "Ростовские тепловые сети"</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114</v>
      </c>
      <c r="J6" s="1135"/>
      <c r="X6" s="618">
        <v>1</v>
      </c>
    </row>
    <row customHeight="1" ht="11.549999999999999">
      <c r="D7" s="824"/>
      <c r="E7" s="2480" t="s">
        <v>102</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559</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560</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599" customFormat="1" customHeight="1" ht="11.549999999999999">
      <c r="A10" s="1134"/>
      <c r="B10" s="624"/>
      <c r="D10" s="2214" t="s">
        <v>295</v>
      </c>
      <c r="E10" s="2215"/>
      <c r="F10" s="2215"/>
      <c r="G10" s="2215"/>
      <c r="H10" s="2215"/>
      <c r="I10" s="2215"/>
      <c r="J10" s="2216"/>
      <c r="K10" s="2312"/>
      <c r="L10" s="622"/>
      <c r="X10" s="871">
        <v>11</v>
      </c>
    </row>
    <row s="5599" customFormat="1" customHeight="1" ht="24">
      <c r="A11" s="2498"/>
      <c r="B11" s="2498"/>
      <c r="C11" s="770"/>
      <c r="D11" s="816" t="s">
        <v>88</v>
      </c>
      <c r="E11" s="818" t="s">
        <v>802</v>
      </c>
      <c r="F11" s="818" t="s">
        <v>561</v>
      </c>
      <c r="G11" s="578" t="s">
        <v>298</v>
      </c>
      <c r="H11" s="578" t="s">
        <v>385</v>
      </c>
      <c r="I11" s="920" t="s">
        <v>298</v>
      </c>
      <c r="J11" s="921" t="s">
        <v>385</v>
      </c>
      <c r="K11" s="2345"/>
      <c r="L11" s="771"/>
      <c r="X11" s="622">
        <v>23</v>
      </c>
    </row>
    <row s="5677" customFormat="1" customHeight="1" ht="10.5">
      <c r="A12" s="1065"/>
      <c r="D12" s="1138" t="s">
        <v>106</v>
      </c>
      <c r="E12" s="1138" t="s">
        <v>107</v>
      </c>
      <c r="F12" s="1138" t="s">
        <v>90</v>
      </c>
      <c r="G12" s="1139" t="str">
        <f>G1&amp;".1"</f>
        <v>4.1</v>
      </c>
      <c r="H12" s="1139" t="str">
        <f>G1&amp;".2"</f>
        <v>4.2</v>
      </c>
      <c r="I12" s="1139" t="str">
        <f>I1&amp;".1"</f>
        <v>4.1</v>
      </c>
      <c r="J12" s="1139" t="str">
        <f>I1&amp;".2"</f>
        <v>4.2</v>
      </c>
      <c r="K12" s="1139"/>
      <c r="X12" s="624">
        <v>10</v>
      </c>
    </row>
    <row customHeight="1" ht="22.5">
      <c r="A13" s="2505" t="s">
        <v>803</v>
      </c>
      <c r="D13" s="1066" t="s">
        <v>106</v>
      </c>
      <c r="E13" s="392" t="s">
        <v>804</v>
      </c>
      <c r="F13" s="773" t="s">
        <v>805</v>
      </c>
      <c r="G13" s="670"/>
      <c r="H13" s="774"/>
      <c r="I13" s="670"/>
      <c r="J13" s="774"/>
      <c r="K13" s="402" t="s">
        <v>806</v>
      </c>
      <c r="L13" s="833"/>
      <c r="X13" s="618">
        <v>0</v>
      </c>
    </row>
    <row customHeight="1" ht="22.5">
      <c r="A14" s="2505"/>
      <c r="D14" s="652" t="s">
        <v>107</v>
      </c>
      <c r="E14" s="392" t="s">
        <v>807</v>
      </c>
      <c r="F14" s="773" t="s">
        <v>808</v>
      </c>
      <c r="G14" s="670"/>
      <c r="H14" s="775"/>
      <c r="I14" s="670"/>
      <c r="J14" s="775"/>
      <c r="K14" s="402" t="s">
        <v>809</v>
      </c>
      <c r="L14" s="833"/>
      <c r="X14" s="618">
        <v>0</v>
      </c>
    </row>
    <row s="5599" customFormat="1" customHeight="1" ht="78.75">
      <c r="A15" s="2505"/>
      <c r="B15" s="624"/>
      <c r="D15" s="1066" t="s">
        <v>90</v>
      </c>
      <c r="E15" s="820" t="s">
        <v>810</v>
      </c>
      <c r="F15" s="1063" t="s">
        <v>301</v>
      </c>
      <c r="G15" s="1063" t="s">
        <v>301</v>
      </c>
      <c r="H15" s="219"/>
      <c r="I15" s="1063" t="s">
        <v>301</v>
      </c>
      <c r="J15" s="219"/>
      <c r="K15" s="402" t="s">
        <v>811</v>
      </c>
      <c r="L15" s="833"/>
      <c r="X15" s="871">
        <v>0</v>
      </c>
    </row>
    <row s="5599" customFormat="1" customHeight="1" ht="22.5">
      <c r="A16" s="2505"/>
      <c r="B16" s="624"/>
      <c r="D16" s="1066" t="s">
        <v>319</v>
      </c>
      <c r="E16" s="1067" t="s">
        <v>812</v>
      </c>
      <c r="F16" s="1063" t="s">
        <v>813</v>
      </c>
      <c r="G16" s="930"/>
      <c r="H16" s="219"/>
      <c r="I16" s="930"/>
      <c r="J16" s="219"/>
      <c r="K16" s="402"/>
      <c r="L16" s="833"/>
      <c r="X16" s="871">
        <v>0</v>
      </c>
    </row>
    <row s="5599" customFormat="1" customHeight="1" ht="22.5">
      <c r="A17" s="2505"/>
      <c r="B17" s="624"/>
      <c r="D17" s="1066" t="s">
        <v>327</v>
      </c>
      <c r="E17" s="1067" t="s">
        <v>814</v>
      </c>
      <c r="F17" s="1063" t="s">
        <v>815</v>
      </c>
      <c r="G17" s="930"/>
      <c r="H17" s="219"/>
      <c r="I17" s="930"/>
      <c r="J17" s="219"/>
      <c r="K17" s="402"/>
      <c r="L17" s="833"/>
      <c r="X17" s="871">
        <v>0</v>
      </c>
    </row>
    <row s="5599" customFormat="1" customHeight="1" ht="33.75">
      <c r="A18" s="2505"/>
      <c r="B18" s="624"/>
      <c r="D18" s="1066" t="s">
        <v>329</v>
      </c>
      <c r="E18" s="1067" t="s">
        <v>816</v>
      </c>
      <c r="F18" s="1063" t="s">
        <v>566</v>
      </c>
      <c r="G18" s="793"/>
      <c r="H18" s="219"/>
      <c r="I18" s="793"/>
      <c r="J18" s="219"/>
      <c r="K18" s="402"/>
      <c r="L18" s="833"/>
      <c r="X18" s="871">
        <v>0</v>
      </c>
    </row>
    <row customHeight="1" ht="101.25">
      <c r="A19" s="2505"/>
      <c r="D19" s="1066" t="s">
        <v>91</v>
      </c>
      <c r="E19" s="392" t="s">
        <v>817</v>
      </c>
      <c r="F19" s="773" t="s">
        <v>541</v>
      </c>
      <c r="G19" s="776"/>
      <c r="H19" s="775"/>
      <c r="I19" s="1068"/>
      <c r="J19" s="775"/>
      <c r="K19" s="402" t="s">
        <v>818</v>
      </c>
      <c r="L19" s="833"/>
      <c r="X19" s="618">
        <v>0</v>
      </c>
    </row>
    <row s="5599" customFormat="1" customHeight="1" ht="18.75">
      <c r="A20" s="2505"/>
      <c r="C20" s="1069"/>
      <c r="D20" s="1066" t="s">
        <v>749</v>
      </c>
      <c r="E20" s="1067" t="s">
        <v>819</v>
      </c>
      <c r="F20" s="1063" t="s">
        <v>301</v>
      </c>
      <c r="G20" s="1063" t="s">
        <v>301</v>
      </c>
      <c r="H20" s="1062" t="s">
        <v>301</v>
      </c>
      <c r="I20" s="1063" t="s">
        <v>301</v>
      </c>
      <c r="J20" s="1062" t="s">
        <v>301</v>
      </c>
      <c r="K20" s="1061"/>
      <c r="L20" s="833"/>
      <c r="W20" s="788"/>
      <c r="X20" s="871">
        <v>0</v>
      </c>
    </row>
    <row s="5599" customFormat="1" customHeight="1" ht="33.75">
      <c r="A21" s="2505"/>
      <c r="C21" s="1069"/>
      <c r="D21" s="1066" t="s">
        <v>752</v>
      </c>
      <c r="E21" s="689" t="s">
        <v>820</v>
      </c>
      <c r="F21" s="1063" t="s">
        <v>821</v>
      </c>
      <c r="G21" s="793"/>
      <c r="H21" s="219"/>
      <c r="I21" s="793"/>
      <c r="J21" s="219"/>
      <c r="K21" s="1061"/>
      <c r="L21" s="833"/>
      <c r="W21" s="788"/>
      <c r="X21" s="871">
        <v>0</v>
      </c>
    </row>
    <row s="5599" customFormat="1" customHeight="1" ht="33.75">
      <c r="A22" s="2505"/>
      <c r="C22" s="1069"/>
      <c r="D22" s="1066" t="s">
        <v>755</v>
      </c>
      <c r="E22" s="689" t="s">
        <v>822</v>
      </c>
      <c r="F22" s="1063" t="s">
        <v>823</v>
      </c>
      <c r="G22" s="793"/>
      <c r="H22" s="219"/>
      <c r="I22" s="793"/>
      <c r="J22" s="219"/>
      <c r="K22" s="1061"/>
      <c r="L22" s="833"/>
      <c r="W22" s="788"/>
      <c r="X22" s="871">
        <v>0</v>
      </c>
    </row>
    <row s="5599" customFormat="1" customHeight="1" ht="22.5">
      <c r="A23" s="2505"/>
      <c r="C23" s="1069"/>
      <c r="D23" s="1066" t="s">
        <v>791</v>
      </c>
      <c r="E23" s="1067" t="s">
        <v>824</v>
      </c>
      <c r="F23" s="1063" t="s">
        <v>301</v>
      </c>
      <c r="G23" s="1063" t="s">
        <v>301</v>
      </c>
      <c r="H23" s="1062" t="s">
        <v>301</v>
      </c>
      <c r="I23" s="1063" t="s">
        <v>301</v>
      </c>
      <c r="J23" s="1062" t="s">
        <v>301</v>
      </c>
      <c r="K23" s="1061"/>
      <c r="L23" s="833"/>
      <c r="W23" s="788"/>
      <c r="X23" s="871">
        <v>0</v>
      </c>
    </row>
    <row s="5599" customFormat="1" customHeight="1" ht="22.5">
      <c r="A24" s="2505"/>
      <c r="C24" s="1069"/>
      <c r="D24" s="1066" t="s">
        <v>825</v>
      </c>
      <c r="E24" s="689" t="s">
        <v>826</v>
      </c>
      <c r="F24" s="1063" t="s">
        <v>827</v>
      </c>
      <c r="G24" s="793"/>
      <c r="H24" s="799"/>
      <c r="I24" s="793"/>
      <c r="J24" s="799"/>
      <c r="K24" s="1061"/>
      <c r="L24" s="833"/>
      <c r="W24" s="788"/>
      <c r="X24" s="871">
        <v>0</v>
      </c>
    </row>
    <row s="5599" customFormat="1" customHeight="1" ht="22.5">
      <c r="A25" s="2505"/>
      <c r="C25" s="1069"/>
      <c r="D25" s="1066" t="s">
        <v>828</v>
      </c>
      <c r="E25" s="689" t="s">
        <v>829</v>
      </c>
      <c r="F25" s="1063" t="s">
        <v>301</v>
      </c>
      <c r="G25" s="1063" t="s">
        <v>301</v>
      </c>
      <c r="H25" s="1062" t="s">
        <v>301</v>
      </c>
      <c r="I25" s="1063" t="s">
        <v>301</v>
      </c>
      <c r="J25" s="1062" t="s">
        <v>301</v>
      </c>
      <c r="K25" s="1061"/>
      <c r="L25" s="833"/>
      <c r="W25" s="788"/>
      <c r="X25" s="871">
        <v>0</v>
      </c>
    </row>
    <row s="5599" customFormat="1" customHeight="1" ht="18.75">
      <c r="A26" s="2505"/>
      <c r="C26" s="1069"/>
      <c r="D26" s="1066" t="s">
        <v>830</v>
      </c>
      <c r="E26" s="666" t="s">
        <v>831</v>
      </c>
      <c r="F26" s="1063" t="s">
        <v>832</v>
      </c>
      <c r="G26" s="793"/>
      <c r="H26" s="799"/>
      <c r="I26" s="793"/>
      <c r="J26" s="799"/>
      <c r="K26" s="1061"/>
      <c r="L26" s="833"/>
      <c r="W26" s="788"/>
      <c r="X26" s="871">
        <v>0</v>
      </c>
    </row>
    <row s="5599" customFormat="1" customHeight="1" ht="18.75">
      <c r="A27" s="2505"/>
      <c r="C27" s="1069"/>
      <c r="D27" s="1066" t="s">
        <v>833</v>
      </c>
      <c r="E27" s="666" t="s">
        <v>834</v>
      </c>
      <c r="F27" s="1063" t="s">
        <v>835</v>
      </c>
      <c r="G27" s="793"/>
      <c r="H27" s="799"/>
      <c r="I27" s="793"/>
      <c r="J27" s="799"/>
      <c r="K27" s="1061"/>
      <c r="L27" s="833"/>
      <c r="W27" s="788"/>
      <c r="X27" s="871">
        <v>0</v>
      </c>
    </row>
    <row s="5599" customFormat="1" customHeight="1" ht="18.75">
      <c r="A28" s="2505"/>
      <c r="C28" s="1069"/>
      <c r="D28" s="1066" t="s">
        <v>836</v>
      </c>
      <c r="E28" s="689" t="s">
        <v>837</v>
      </c>
      <c r="F28" s="1063" t="s">
        <v>301</v>
      </c>
      <c r="G28" s="1063" t="s">
        <v>301</v>
      </c>
      <c r="H28" s="1062" t="s">
        <v>301</v>
      </c>
      <c r="I28" s="1063" t="s">
        <v>301</v>
      </c>
      <c r="J28" s="1062" t="s">
        <v>301</v>
      </c>
      <c r="K28" s="1061"/>
      <c r="L28" s="833"/>
      <c r="W28" s="788"/>
      <c r="X28" s="871">
        <v>0</v>
      </c>
    </row>
    <row s="5599" customFormat="1" customHeight="1" ht="18.75">
      <c r="A29" s="2505"/>
      <c r="C29" s="1069"/>
      <c r="D29" s="1066" t="s">
        <v>838</v>
      </c>
      <c r="E29" s="666" t="s">
        <v>831</v>
      </c>
      <c r="F29" s="1063" t="s">
        <v>839</v>
      </c>
      <c r="G29" s="793"/>
      <c r="H29" s="799"/>
      <c r="I29" s="793"/>
      <c r="J29" s="799"/>
      <c r="K29" s="1061"/>
      <c r="L29" s="833"/>
      <c r="W29" s="788"/>
      <c r="X29" s="871">
        <v>0</v>
      </c>
    </row>
    <row s="5599" customFormat="1" customHeight="1" ht="18.75">
      <c r="A30" s="2505"/>
      <c r="C30" s="1069"/>
      <c r="D30" s="1066" t="s">
        <v>840</v>
      </c>
      <c r="E30" s="666" t="s">
        <v>841</v>
      </c>
      <c r="F30" s="1063" t="s">
        <v>842</v>
      </c>
      <c r="G30" s="793"/>
      <c r="H30" s="799"/>
      <c r="I30" s="793"/>
      <c r="J30" s="799"/>
      <c r="K30" s="1061"/>
      <c r="L30" s="833"/>
      <c r="W30" s="788"/>
      <c r="X30" s="871">
        <v>0</v>
      </c>
    </row>
    <row customHeight="1" ht="126.75">
      <c r="A31" s="2505"/>
      <c r="D31" s="1066" t="s">
        <v>108</v>
      </c>
      <c r="E31" s="392" t="s">
        <v>843</v>
      </c>
      <c r="F31" s="773" t="s">
        <v>553</v>
      </c>
      <c r="G31" s="670"/>
      <c r="H31" s="775"/>
      <c r="I31" s="670"/>
      <c r="J31" s="775"/>
      <c r="K31" s="402" t="s">
        <v>844</v>
      </c>
      <c r="L31" s="833"/>
      <c r="X31" s="618">
        <v>0</v>
      </c>
    </row>
    <row customHeight="1" ht="56.25">
      <c r="A32" s="2505"/>
      <c r="D32" s="1066" t="s">
        <v>92</v>
      </c>
      <c r="E32" s="392" t="s">
        <v>845</v>
      </c>
      <c r="F32" s="652" t="s">
        <v>815</v>
      </c>
      <c r="G32" s="670"/>
      <c r="H32" s="775"/>
      <c r="I32" s="670"/>
      <c r="J32" s="775"/>
      <c r="K32" s="402" t="s">
        <v>846</v>
      </c>
      <c r="L32" s="833"/>
      <c r="X32" s="618">
        <v>0</v>
      </c>
    </row>
    <row customHeight="1" ht="11.25">
      <c r="A33" s="2505"/>
      <c r="E33" s="777"/>
      <c r="F33" s="294"/>
      <c r="G33" s="294"/>
      <c r="H33" s="294"/>
      <c r="I33" s="294"/>
      <c r="J33" s="294"/>
      <c r="K33" s="294"/>
      <c r="X33" s="618">
        <v>0</v>
      </c>
    </row>
    <row customHeight="1" ht="12.75">
      <c r="A34" s="2505"/>
      <c r="D34" s="178">
        <v>1</v>
      </c>
      <c r="E34" s="448" t="s">
        <v>847</v>
      </c>
      <c r="X34" s="618">
        <v>0</v>
      </c>
    </row>
    <row customHeight="1" ht="11.25">
      <c r="A35" s="2505"/>
      <c r="D35" s="482"/>
      <c r="E35" s="448" t="s">
        <v>848</v>
      </c>
      <c r="X35" s="618">
        <v>0</v>
      </c>
    </row>
    <row s="5599" customFormat="1" customHeight="1" ht="11.549999999999999">
      <c r="A36" s="1146"/>
      <c r="B36" s="631"/>
      <c r="D36" s="1147"/>
      <c r="E36" s="1148"/>
      <c r="X36" s="622">
        <v>11</v>
      </c>
    </row>
    <row s="5599" customFormat="1" customHeight="1" ht="22.5" hidden="1">
      <c r="A37" s="2505" t="s">
        <v>849</v>
      </c>
      <c r="B37" s="624"/>
      <c r="D37" s="1066">
        <v>1</v>
      </c>
      <c r="E37" s="820" t="s">
        <v>850</v>
      </c>
      <c r="F37" s="773" t="s">
        <v>805</v>
      </c>
      <c r="G37" s="670"/>
      <c r="H37" s="632"/>
      <c r="I37" s="670"/>
      <c r="J37" s="632"/>
      <c r="K37" s="402" t="s">
        <v>851</v>
      </c>
      <c r="X37" s="871">
        <v>0</v>
      </c>
    </row>
    <row s="5599" customFormat="1" customHeight="1" ht="22.5" hidden="1">
      <c r="A38" s="2505"/>
      <c r="B38" s="624"/>
      <c r="D38" s="782" t="s">
        <v>107</v>
      </c>
      <c r="E38" s="1145" t="s">
        <v>852</v>
      </c>
      <c r="F38" s="1149" t="s">
        <v>541</v>
      </c>
      <c r="G38" s="1149" t="s">
        <v>541</v>
      </c>
      <c r="H38" s="1143"/>
      <c r="I38" s="1149" t="s">
        <v>541</v>
      </c>
      <c r="J38" s="1143"/>
      <c r="K38" s="1144"/>
      <c r="X38" s="871">
        <v>0</v>
      </c>
    </row>
    <row s="5599" customFormat="1" customHeight="1" ht="33.75" hidden="1">
      <c r="A39" s="2505"/>
      <c r="B39" s="624"/>
      <c r="D39" s="778" t="s">
        <v>707</v>
      </c>
      <c r="E39" s="836" t="s">
        <v>853</v>
      </c>
      <c r="F39" s="773" t="s">
        <v>854</v>
      </c>
      <c r="G39" s="781"/>
      <c r="H39" s="1136"/>
      <c r="I39" s="781"/>
      <c r="J39" s="1136"/>
      <c r="K39" s="402" t="s">
        <v>855</v>
      </c>
      <c r="X39" s="871">
        <v>0</v>
      </c>
    </row>
    <row s="5599" customFormat="1" customHeight="1" ht="33.75" hidden="1">
      <c r="A40" s="2505"/>
      <c r="B40" s="624"/>
      <c r="D40" s="778" t="s">
        <v>710</v>
      </c>
      <c r="E40" s="836" t="s">
        <v>856</v>
      </c>
      <c r="F40" s="1140" t="s">
        <v>857</v>
      </c>
      <c r="G40" s="854"/>
      <c r="H40" s="1136"/>
      <c r="I40" s="854"/>
      <c r="J40" s="1136"/>
      <c r="K40" s="402" t="s">
        <v>858</v>
      </c>
      <c r="X40" s="871">
        <v>0</v>
      </c>
    </row>
    <row s="5599" customFormat="1" customHeight="1" ht="22.5" hidden="1">
      <c r="A41" s="2505"/>
      <c r="B41" s="624"/>
      <c r="D41" s="778" t="s">
        <v>90</v>
      </c>
      <c r="E41" s="835" t="s">
        <v>859</v>
      </c>
      <c r="F41" s="773" t="s">
        <v>541</v>
      </c>
      <c r="G41" s="773" t="s">
        <v>541</v>
      </c>
      <c r="H41" s="1137"/>
      <c r="I41" s="773" t="s">
        <v>541</v>
      </c>
      <c r="J41" s="1137"/>
      <c r="K41" s="415"/>
      <c r="X41" s="871">
        <v>0</v>
      </c>
    </row>
    <row s="5599" customFormat="1" customHeight="1" ht="45" hidden="1">
      <c r="A42" s="2505"/>
      <c r="B42" s="624"/>
      <c r="D42" s="778" t="s">
        <v>319</v>
      </c>
      <c r="E42" s="836" t="s">
        <v>860</v>
      </c>
      <c r="F42" s="773" t="s">
        <v>553</v>
      </c>
      <c r="G42" s="670"/>
      <c r="H42" s="1137"/>
      <c r="I42" s="670"/>
      <c r="J42" s="1137"/>
      <c r="K42" s="415" t="s">
        <v>861</v>
      </c>
      <c r="X42" s="871">
        <v>0</v>
      </c>
    </row>
    <row s="5599" customFormat="1" customHeight="1" ht="45" hidden="1">
      <c r="A43" s="2505"/>
      <c r="B43" s="624"/>
      <c r="D43" s="778" t="s">
        <v>327</v>
      </c>
      <c r="E43" s="780" t="s">
        <v>862</v>
      </c>
      <c r="F43" s="1141" t="s">
        <v>553</v>
      </c>
      <c r="G43" s="855"/>
      <c r="H43" s="1136"/>
      <c r="I43" s="855"/>
      <c r="J43" s="1136"/>
      <c r="K43" s="415" t="s">
        <v>863</v>
      </c>
      <c r="X43" s="871">
        <v>0</v>
      </c>
    </row>
    <row s="5599" customFormat="1" customHeight="1" ht="11.25" hidden="1">
      <c r="A44" s="2505"/>
      <c r="B44" s="624"/>
      <c r="D44" s="778" t="s">
        <v>91</v>
      </c>
      <c r="E44" s="779" t="s">
        <v>864</v>
      </c>
      <c r="F44" s="773" t="s">
        <v>854</v>
      </c>
      <c r="G44" s="781"/>
      <c r="H44" s="1136"/>
      <c r="I44" s="781"/>
      <c r="J44" s="1136"/>
      <c r="K44" s="402"/>
      <c r="X44" s="871">
        <v>0</v>
      </c>
    </row>
    <row s="5599" customFormat="1" customHeight="1" ht="11.25" hidden="1">
      <c r="A45" s="2505"/>
      <c r="B45" s="624"/>
      <c r="D45" s="778" t="s">
        <v>749</v>
      </c>
      <c r="E45" s="780" t="s">
        <v>865</v>
      </c>
      <c r="F45" s="773" t="s">
        <v>854</v>
      </c>
      <c r="G45" s="781"/>
      <c r="H45" s="1136"/>
      <c r="I45" s="781"/>
      <c r="J45" s="1136"/>
      <c r="K45" s="402"/>
      <c r="X45" s="871">
        <v>0</v>
      </c>
    </row>
    <row s="5599" customFormat="1" customHeight="1" ht="11.25" hidden="1">
      <c r="A46" s="2505"/>
      <c r="B46" s="624"/>
      <c r="D46" s="778" t="s">
        <v>791</v>
      </c>
      <c r="E46" s="780" t="s">
        <v>866</v>
      </c>
      <c r="F46" s="773" t="s">
        <v>854</v>
      </c>
      <c r="G46" s="781"/>
      <c r="H46" s="1136"/>
      <c r="I46" s="781"/>
      <c r="J46" s="1136"/>
      <c r="K46" s="402"/>
      <c r="X46" s="871">
        <v>0</v>
      </c>
    </row>
    <row s="5599" customFormat="1" customHeight="1" ht="11.25" hidden="1">
      <c r="A47" s="2505"/>
      <c r="B47" s="624"/>
      <c r="D47" s="778" t="s">
        <v>794</v>
      </c>
      <c r="E47" s="780" t="s">
        <v>867</v>
      </c>
      <c r="F47" s="773" t="s">
        <v>854</v>
      </c>
      <c r="G47" s="781"/>
      <c r="H47" s="1136"/>
      <c r="I47" s="781"/>
      <c r="J47" s="1136"/>
      <c r="K47" s="402"/>
      <c r="X47" s="871">
        <v>0</v>
      </c>
    </row>
    <row s="5599" customFormat="1" customHeight="1" ht="11.25" hidden="1">
      <c r="A48" s="2505"/>
      <c r="B48" s="624"/>
      <c r="D48" s="778" t="s">
        <v>868</v>
      </c>
      <c r="E48" s="784" t="s">
        <v>869</v>
      </c>
      <c r="F48" s="773" t="s">
        <v>854</v>
      </c>
      <c r="G48" s="781"/>
      <c r="H48" s="1136"/>
      <c r="I48" s="781"/>
      <c r="J48" s="1136"/>
      <c r="K48" s="402"/>
      <c r="X48" s="871">
        <v>0</v>
      </c>
    </row>
    <row s="5599" customFormat="1" customHeight="1" ht="11.25" hidden="1">
      <c r="A49" s="2505"/>
      <c r="B49" s="624"/>
      <c r="D49" s="778" t="s">
        <v>870</v>
      </c>
      <c r="E49" s="784" t="s">
        <v>871</v>
      </c>
      <c r="F49" s="773" t="s">
        <v>854</v>
      </c>
      <c r="G49" s="781"/>
      <c r="H49" s="1136"/>
      <c r="I49" s="781"/>
      <c r="J49" s="1136"/>
      <c r="K49" s="402"/>
      <c r="X49" s="871">
        <v>0</v>
      </c>
    </row>
    <row s="5599" customFormat="1" customHeight="1" ht="11.25" hidden="1">
      <c r="A50" s="2505"/>
      <c r="B50" s="624"/>
      <c r="D50" s="778" t="s">
        <v>872</v>
      </c>
      <c r="E50" s="780" t="s">
        <v>873</v>
      </c>
      <c r="F50" s="773" t="s">
        <v>854</v>
      </c>
      <c r="G50" s="781"/>
      <c r="H50" s="1136"/>
      <c r="I50" s="781"/>
      <c r="J50" s="1136"/>
      <c r="K50" s="402"/>
      <c r="X50" s="871">
        <v>0</v>
      </c>
    </row>
    <row s="5599" customFormat="1" customHeight="1" ht="11.25" hidden="1">
      <c r="A51" s="2505"/>
      <c r="B51" s="624"/>
      <c r="D51" s="778" t="s">
        <v>874</v>
      </c>
      <c r="E51" s="780" t="s">
        <v>875</v>
      </c>
      <c r="F51" s="773" t="s">
        <v>854</v>
      </c>
      <c r="G51" s="781"/>
      <c r="H51" s="1136"/>
      <c r="I51" s="781"/>
      <c r="J51" s="1136"/>
      <c r="K51" s="402"/>
      <c r="X51" s="871">
        <v>0</v>
      </c>
    </row>
    <row s="5599" customFormat="1" customHeight="1" ht="45" hidden="1">
      <c r="A52" s="2505"/>
      <c r="B52" s="624"/>
      <c r="D52" s="778" t="s">
        <v>108</v>
      </c>
      <c r="E52" s="779" t="s">
        <v>876</v>
      </c>
      <c r="F52" s="773" t="s">
        <v>854</v>
      </c>
      <c r="G52" s="781"/>
      <c r="H52" s="1136"/>
      <c r="I52" s="781"/>
      <c r="J52" s="1136"/>
      <c r="K52" s="402"/>
      <c r="X52" s="871">
        <v>0</v>
      </c>
    </row>
    <row s="5599" customFormat="1" customHeight="1" ht="11.25" hidden="1">
      <c r="A53" s="2505"/>
      <c r="B53" s="624"/>
      <c r="D53" s="778" t="s">
        <v>308</v>
      </c>
      <c r="E53" s="780" t="s">
        <v>865</v>
      </c>
      <c r="F53" s="773" t="s">
        <v>854</v>
      </c>
      <c r="G53" s="781"/>
      <c r="H53" s="1136"/>
      <c r="I53" s="781"/>
      <c r="J53" s="1136"/>
      <c r="K53" s="402"/>
      <c r="X53" s="871">
        <v>0</v>
      </c>
    </row>
    <row s="5599" customFormat="1" customHeight="1" ht="11.25" hidden="1">
      <c r="A54" s="2505"/>
      <c r="B54" s="624"/>
      <c r="D54" s="778" t="s">
        <v>877</v>
      </c>
      <c r="E54" s="780" t="s">
        <v>866</v>
      </c>
      <c r="F54" s="773" t="s">
        <v>854</v>
      </c>
      <c r="G54" s="781"/>
      <c r="H54" s="1136"/>
      <c r="I54" s="781"/>
      <c r="J54" s="1136"/>
      <c r="K54" s="402"/>
      <c r="X54" s="871">
        <v>0</v>
      </c>
    </row>
    <row s="5599" customFormat="1" customHeight="1" ht="11.25" hidden="1">
      <c r="A55" s="2505"/>
      <c r="B55" s="624"/>
      <c r="D55" s="778" t="s">
        <v>878</v>
      </c>
      <c r="E55" s="780" t="s">
        <v>867</v>
      </c>
      <c r="F55" s="773" t="s">
        <v>854</v>
      </c>
      <c r="G55" s="781"/>
      <c r="H55" s="1136"/>
      <c r="I55" s="781"/>
      <c r="J55" s="1136"/>
      <c r="K55" s="402"/>
      <c r="X55" s="871">
        <v>0</v>
      </c>
    </row>
    <row s="5599" customFormat="1" customHeight="1" ht="11.25" hidden="1">
      <c r="A56" s="2505"/>
      <c r="B56" s="624"/>
      <c r="D56" s="778" t="s">
        <v>879</v>
      </c>
      <c r="E56" s="784" t="s">
        <v>869</v>
      </c>
      <c r="F56" s="773" t="s">
        <v>854</v>
      </c>
      <c r="G56" s="781"/>
      <c r="H56" s="1136"/>
      <c r="I56" s="781"/>
      <c r="J56" s="1136"/>
      <c r="K56" s="402"/>
      <c r="X56" s="871">
        <v>0</v>
      </c>
    </row>
    <row s="5599" customFormat="1" customHeight="1" ht="11.25" hidden="1">
      <c r="A57" s="2505"/>
      <c r="B57" s="624"/>
      <c r="D57" s="778" t="s">
        <v>880</v>
      </c>
      <c r="E57" s="784" t="s">
        <v>871</v>
      </c>
      <c r="F57" s="773" t="s">
        <v>854</v>
      </c>
      <c r="G57" s="781"/>
      <c r="H57" s="1136"/>
      <c r="I57" s="781"/>
      <c r="J57" s="1136"/>
      <c r="K57" s="402"/>
      <c r="X57" s="871">
        <v>0</v>
      </c>
    </row>
    <row s="5599" customFormat="1" customHeight="1" ht="11.25" hidden="1">
      <c r="A58" s="2505"/>
      <c r="B58" s="624"/>
      <c r="D58" s="778" t="s">
        <v>881</v>
      </c>
      <c r="E58" s="780" t="s">
        <v>873</v>
      </c>
      <c r="F58" s="773" t="s">
        <v>854</v>
      </c>
      <c r="G58" s="781"/>
      <c r="H58" s="1136"/>
      <c r="I58" s="781"/>
      <c r="J58" s="1136"/>
      <c r="K58" s="402"/>
      <c r="X58" s="871">
        <v>0</v>
      </c>
    </row>
    <row s="5599" customFormat="1" customHeight="1" ht="11.25" hidden="1">
      <c r="A59" s="2505"/>
      <c r="B59" s="624"/>
      <c r="D59" s="778" t="s">
        <v>882</v>
      </c>
      <c r="E59" s="780" t="s">
        <v>875</v>
      </c>
      <c r="F59" s="773" t="s">
        <v>854</v>
      </c>
      <c r="G59" s="781"/>
      <c r="H59" s="1136"/>
      <c r="I59" s="781"/>
      <c r="J59" s="1136"/>
      <c r="K59" s="402"/>
      <c r="X59" s="871">
        <v>0</v>
      </c>
    </row>
    <row s="5599" customFormat="1" customHeight="1" ht="33.75" hidden="1">
      <c r="A60" s="2505"/>
      <c r="B60" s="624"/>
      <c r="D60" s="778" t="s">
        <v>92</v>
      </c>
      <c r="E60" s="779" t="s">
        <v>883</v>
      </c>
      <c r="F60" s="834" t="s">
        <v>553</v>
      </c>
      <c r="G60" s="855"/>
      <c r="H60" s="1136"/>
      <c r="I60" s="855"/>
      <c r="J60" s="1136"/>
      <c r="K60" s="415" t="s">
        <v>884</v>
      </c>
      <c r="X60" s="871">
        <v>0</v>
      </c>
    </row>
    <row s="5599" customFormat="1" customHeight="1" ht="33.75" hidden="1">
      <c r="A61" s="2505"/>
      <c r="B61" s="624"/>
      <c r="D61" s="778" t="s">
        <v>93</v>
      </c>
      <c r="E61" s="779" t="s">
        <v>885</v>
      </c>
      <c r="F61" s="839" t="s">
        <v>815</v>
      </c>
      <c r="G61" s="781"/>
      <c r="H61" s="1136"/>
      <c r="I61" s="781"/>
      <c r="J61" s="1136"/>
      <c r="K61" s="402"/>
      <c r="X61" s="871">
        <v>0</v>
      </c>
    </row>
    <row s="5599" customFormat="1" customHeight="1" ht="22.5" hidden="1">
      <c r="A62" s="2505"/>
      <c r="B62" s="624" t="s">
        <v>583</v>
      </c>
      <c r="D62" s="778" t="s">
        <v>109</v>
      </c>
      <c r="E62" s="779" t="s">
        <v>886</v>
      </c>
      <c r="F62" s="839" t="s">
        <v>301</v>
      </c>
      <c r="G62" s="495"/>
      <c r="H62" s="1136"/>
      <c r="I62" s="495"/>
      <c r="J62" s="1136"/>
      <c r="K62" s="402" t="s">
        <v>626</v>
      </c>
      <c r="X62" s="871">
        <v>0</v>
      </c>
    </row>
    <row s="5599" customFormat="1" customHeight="1" ht="45" hidden="1">
      <c r="A63" s="2505"/>
      <c r="B63" s="624" t="s">
        <v>583</v>
      </c>
      <c r="D63" s="778" t="s">
        <v>887</v>
      </c>
      <c r="E63" s="780" t="s">
        <v>888</v>
      </c>
      <c r="F63" s="834" t="s">
        <v>301</v>
      </c>
      <c r="G63" s="495"/>
      <c r="H63" s="1136"/>
      <c r="I63" s="495"/>
      <c r="J63" s="1136"/>
      <c r="K63" s="402" t="s">
        <v>626</v>
      </c>
      <c r="X63" s="871">
        <v>0</v>
      </c>
    </row>
    <row s="5599" customFormat="1" customHeight="1" ht="11.549999999999999">
      <c r="A64" s="1146"/>
      <c r="B64" s="631"/>
      <c r="D64" s="1147"/>
      <c r="E64" s="1148"/>
      <c r="X64" s="622">
        <v>11</v>
      </c>
    </row>
    <row s="5599" customFormat="1" customHeight="1" ht="22.5" hidden="1">
      <c r="A65" s="2505" t="s">
        <v>889</v>
      </c>
      <c r="B65" s="624"/>
      <c r="D65" s="778">
        <v>1</v>
      </c>
      <c r="E65" s="857" t="s">
        <v>890</v>
      </c>
      <c r="F65" s="853" t="s">
        <v>805</v>
      </c>
      <c r="G65" s="854"/>
      <c r="H65" s="1142"/>
      <c r="I65" s="854"/>
      <c r="J65" s="1142"/>
      <c r="K65" s="414" t="s">
        <v>891</v>
      </c>
      <c r="X65" s="871">
        <v>0</v>
      </c>
    </row>
    <row s="5599" customFormat="1" customHeight="1" ht="56.25" hidden="1">
      <c r="A66" s="2505"/>
      <c r="B66" s="624"/>
      <c r="D66" s="856" t="s">
        <v>107</v>
      </c>
      <c r="E66" s="820" t="s">
        <v>892</v>
      </c>
      <c r="F66" s="773" t="s">
        <v>541</v>
      </c>
      <c r="G66" s="773" t="s">
        <v>541</v>
      </c>
      <c r="H66" s="632"/>
      <c r="I66" s="773" t="s">
        <v>541</v>
      </c>
      <c r="J66" s="632"/>
      <c r="K66" s="402"/>
      <c r="X66" s="871">
        <v>0</v>
      </c>
    </row>
    <row s="5599" customFormat="1" customHeight="1" ht="33.75" hidden="1">
      <c r="A67" s="2505"/>
      <c r="B67" s="624"/>
      <c r="D67" s="856" t="s">
        <v>704</v>
      </c>
      <c r="E67" s="1067" t="s">
        <v>893</v>
      </c>
      <c r="F67" s="773" t="s">
        <v>857</v>
      </c>
      <c r="G67" s="840"/>
      <c r="H67" s="632"/>
      <c r="I67" s="840"/>
      <c r="J67" s="632"/>
      <c r="K67" s="402"/>
      <c r="X67" s="871">
        <v>0</v>
      </c>
    </row>
    <row s="5599" customFormat="1" customHeight="1" ht="22.5" hidden="1">
      <c r="A68" s="2505"/>
      <c r="B68" s="624"/>
      <c r="D68" s="856" t="s">
        <v>302</v>
      </c>
      <c r="E68" s="1067" t="s">
        <v>894</v>
      </c>
      <c r="F68" s="773" t="s">
        <v>857</v>
      </c>
      <c r="G68" s="840"/>
      <c r="H68" s="632"/>
      <c r="I68" s="840"/>
      <c r="J68" s="632"/>
      <c r="K68" s="402"/>
      <c r="X68" s="871">
        <v>0</v>
      </c>
    </row>
    <row s="5599" customFormat="1" customHeight="1" ht="22.5" hidden="1">
      <c r="A69" s="2505"/>
      <c r="B69" s="624"/>
      <c r="D69" s="856" t="s">
        <v>305</v>
      </c>
      <c r="E69" s="1067" t="s">
        <v>895</v>
      </c>
      <c r="F69" s="834" t="s">
        <v>553</v>
      </c>
      <c r="G69" s="855"/>
      <c r="H69" s="632"/>
      <c r="I69" s="855"/>
      <c r="J69" s="632"/>
      <c r="K69" s="402"/>
      <c r="X69" s="871">
        <v>0</v>
      </c>
    </row>
    <row s="5599" customFormat="1" customHeight="1" ht="22.5" hidden="1">
      <c r="A70" s="2505"/>
      <c r="B70" s="624"/>
      <c r="D70" s="856" t="s">
        <v>724</v>
      </c>
      <c r="E70" s="1067" t="s">
        <v>896</v>
      </c>
      <c r="F70" s="834" t="s">
        <v>553</v>
      </c>
      <c r="G70" s="855"/>
      <c r="H70" s="632"/>
      <c r="I70" s="855"/>
      <c r="J70" s="632"/>
      <c r="K70" s="402"/>
      <c r="X70" s="871">
        <v>0</v>
      </c>
    </row>
    <row s="5599" customFormat="1" customHeight="1" ht="22.5" hidden="1">
      <c r="A71" s="2505"/>
      <c r="B71" s="624"/>
      <c r="D71" s="778" t="s">
        <v>90</v>
      </c>
      <c r="E71" s="779" t="s">
        <v>897</v>
      </c>
      <c r="F71" s="773" t="s">
        <v>857</v>
      </c>
      <c r="G71" s="670"/>
      <c r="H71" s="1143"/>
      <c r="I71" s="670"/>
      <c r="J71" s="1143"/>
      <c r="K71" s="415"/>
      <c r="X71" s="871">
        <v>0</v>
      </c>
    </row>
    <row s="5599" customFormat="1" customHeight="1" ht="56.25" hidden="1">
      <c r="A72" s="2505"/>
      <c r="B72" s="624"/>
      <c r="D72" s="778" t="s">
        <v>91</v>
      </c>
      <c r="E72" s="779" t="s">
        <v>898</v>
      </c>
      <c r="F72" s="834" t="s">
        <v>553</v>
      </c>
      <c r="G72" s="855"/>
      <c r="H72" s="1136"/>
      <c r="I72" s="855"/>
      <c r="J72" s="1136"/>
      <c r="K72" s="415"/>
      <c r="X72" s="871">
        <v>0</v>
      </c>
    </row>
    <row s="5599" customFormat="1" customHeight="1" ht="33.75" hidden="1">
      <c r="A73" s="2505"/>
      <c r="B73" s="624"/>
      <c r="D73" s="778" t="s">
        <v>108</v>
      </c>
      <c r="E73" s="779" t="s">
        <v>899</v>
      </c>
      <c r="F73" s="839" t="s">
        <v>815</v>
      </c>
      <c r="G73" s="781"/>
      <c r="H73" s="1136"/>
      <c r="I73" s="781"/>
      <c r="J73" s="1136"/>
      <c r="K73" s="402"/>
      <c r="X73" s="871">
        <v>0</v>
      </c>
    </row>
    <row s="5599" customFormat="1" customHeight="1" ht="22.5" hidden="1">
      <c r="A74" s="2505"/>
      <c r="B74" s="624" t="s">
        <v>583</v>
      </c>
      <c r="D74" s="778" t="s">
        <v>92</v>
      </c>
      <c r="E74" s="779" t="s">
        <v>900</v>
      </c>
      <c r="F74" s="839" t="s">
        <v>301</v>
      </c>
      <c r="G74" s="495"/>
      <c r="H74" s="1136"/>
      <c r="I74" s="495"/>
      <c r="J74" s="1136"/>
      <c r="K74" s="402" t="s">
        <v>626</v>
      </c>
      <c r="X74" s="871">
        <v>0</v>
      </c>
    </row>
    <row s="5599" customFormat="1" customHeight="1" ht="45" hidden="1">
      <c r="A75" s="2505"/>
      <c r="B75" s="624" t="s">
        <v>583</v>
      </c>
      <c r="D75" s="778" t="s">
        <v>647</v>
      </c>
      <c r="E75" s="780" t="s">
        <v>901</v>
      </c>
      <c r="F75" s="834" t="s">
        <v>301</v>
      </c>
      <c r="G75" s="495"/>
      <c r="H75" s="1136"/>
      <c r="I75" s="495"/>
      <c r="J75" s="1136"/>
      <c r="K75" s="402" t="s">
        <v>626</v>
      </c>
      <c r="X75" s="871">
        <v>0</v>
      </c>
    </row>
    <row s="5599" customFormat="1" customHeight="1" ht="11.549999999999999">
      <c r="A76" s="1146"/>
      <c r="B76" s="631"/>
      <c r="D76" s="1147"/>
      <c r="E76" s="1148"/>
      <c r="X76" s="622">
        <v>11</v>
      </c>
    </row>
    <row s="5599" customFormat="1" customHeight="1" ht="11.25" hidden="1">
      <c r="A77" s="2505" t="s">
        <v>902</v>
      </c>
      <c r="B77" s="624"/>
      <c r="D77" s="778">
        <v>1</v>
      </c>
      <c r="E77" s="779" t="s">
        <v>903</v>
      </c>
      <c r="F77" s="834" t="s">
        <v>805</v>
      </c>
      <c r="G77" s="837"/>
      <c r="H77" s="1136"/>
      <c r="I77" s="837"/>
      <c r="J77" s="1136"/>
      <c r="K77" s="402" t="s">
        <v>904</v>
      </c>
      <c r="X77" s="871">
        <v>0</v>
      </c>
    </row>
    <row s="5599" customFormat="1" customHeight="1" ht="11.25" hidden="1">
      <c r="A78" s="2505"/>
      <c r="B78" s="624"/>
      <c r="D78" s="778" t="s">
        <v>107</v>
      </c>
      <c r="E78" s="779" t="s">
        <v>905</v>
      </c>
      <c r="F78" s="834" t="s">
        <v>805</v>
      </c>
      <c r="G78" s="837"/>
      <c r="H78" s="1136"/>
      <c r="I78" s="837"/>
      <c r="J78" s="1136"/>
      <c r="K78" s="402" t="s">
        <v>906</v>
      </c>
      <c r="X78" s="871">
        <v>0</v>
      </c>
    </row>
    <row s="5599" customFormat="1" customHeight="1" ht="22.5" hidden="1">
      <c r="A79" s="2505"/>
      <c r="B79" s="624"/>
      <c r="D79" s="778" t="s">
        <v>90</v>
      </c>
      <c r="E79" s="835" t="s">
        <v>907</v>
      </c>
      <c r="F79" s="773" t="s">
        <v>854</v>
      </c>
      <c r="G79" s="837"/>
      <c r="H79" s="1136"/>
      <c r="I79" s="837"/>
      <c r="J79" s="1136"/>
      <c r="K79" s="402" t="s">
        <v>908</v>
      </c>
      <c r="X79" s="871">
        <v>0</v>
      </c>
    </row>
    <row s="5599" customFormat="1" customHeight="1" ht="11.25" hidden="1">
      <c r="A80" s="2505"/>
      <c r="B80" s="624"/>
      <c r="D80" s="778" t="s">
        <v>319</v>
      </c>
      <c r="E80" s="836" t="s">
        <v>909</v>
      </c>
      <c r="F80" s="773" t="s">
        <v>854</v>
      </c>
      <c r="G80" s="837"/>
      <c r="H80" s="1136"/>
      <c r="I80" s="837"/>
      <c r="J80" s="1136"/>
      <c r="K80" s="402"/>
      <c r="X80" s="871">
        <v>0</v>
      </c>
    </row>
    <row s="5599" customFormat="1" customHeight="1" ht="11.25" hidden="1">
      <c r="A81" s="2505"/>
      <c r="B81" s="624"/>
      <c r="D81" s="778" t="s">
        <v>327</v>
      </c>
      <c r="E81" s="836" t="s">
        <v>910</v>
      </c>
      <c r="F81" s="773" t="s">
        <v>854</v>
      </c>
      <c r="G81" s="837"/>
      <c r="H81" s="1136"/>
      <c r="I81" s="837"/>
      <c r="J81" s="1136"/>
      <c r="K81" s="402"/>
      <c r="X81" s="871">
        <v>0</v>
      </c>
    </row>
    <row s="5599" customFormat="1" customHeight="1" ht="11.25" hidden="1">
      <c r="A82" s="2505"/>
      <c r="B82" s="624"/>
      <c r="D82" s="778" t="s">
        <v>329</v>
      </c>
      <c r="E82" s="836" t="s">
        <v>911</v>
      </c>
      <c r="F82" s="773" t="s">
        <v>854</v>
      </c>
      <c r="G82" s="837"/>
      <c r="H82" s="1136"/>
      <c r="I82" s="837"/>
      <c r="J82" s="1136"/>
      <c r="K82" s="402"/>
      <c r="X82" s="871">
        <v>0</v>
      </c>
    </row>
    <row s="5599" customFormat="1" customHeight="1" ht="11.25" hidden="1">
      <c r="A83" s="2505"/>
      <c r="B83" s="624"/>
      <c r="D83" s="778" t="s">
        <v>331</v>
      </c>
      <c r="E83" s="836" t="s">
        <v>912</v>
      </c>
      <c r="F83" s="773" t="s">
        <v>854</v>
      </c>
      <c r="G83" s="837"/>
      <c r="H83" s="1136"/>
      <c r="I83" s="837"/>
      <c r="J83" s="1136"/>
      <c r="K83" s="402"/>
      <c r="X83" s="871">
        <v>0</v>
      </c>
    </row>
    <row s="5599" customFormat="1" customHeight="1" ht="11.25" hidden="1">
      <c r="A84" s="2505"/>
      <c r="B84" s="624"/>
      <c r="D84" s="778" t="s">
        <v>913</v>
      </c>
      <c r="E84" s="836" t="s">
        <v>914</v>
      </c>
      <c r="F84" s="773" t="s">
        <v>854</v>
      </c>
      <c r="G84" s="837"/>
      <c r="H84" s="1136"/>
      <c r="I84" s="837"/>
      <c r="J84" s="1136"/>
      <c r="K84" s="402"/>
      <c r="X84" s="871">
        <v>0</v>
      </c>
    </row>
    <row s="5599" customFormat="1" customHeight="1" ht="11.25" hidden="1">
      <c r="A85" s="2505"/>
      <c r="B85" s="624"/>
      <c r="D85" s="778" t="s">
        <v>915</v>
      </c>
      <c r="E85" s="836" t="s">
        <v>916</v>
      </c>
      <c r="F85" s="773" t="s">
        <v>854</v>
      </c>
      <c r="G85" s="837"/>
      <c r="H85" s="1136"/>
      <c r="I85" s="837"/>
      <c r="J85" s="1136"/>
      <c r="K85" s="402"/>
      <c r="X85" s="871">
        <v>0</v>
      </c>
    </row>
    <row s="5599" customFormat="1" customHeight="1" ht="11.25" hidden="1">
      <c r="A86" s="2505"/>
      <c r="B86" s="624"/>
      <c r="D86" s="778" t="s">
        <v>917</v>
      </c>
      <c r="E86" s="836" t="s">
        <v>918</v>
      </c>
      <c r="F86" s="773" t="s">
        <v>854</v>
      </c>
      <c r="G86" s="837"/>
      <c r="H86" s="1136"/>
      <c r="I86" s="837"/>
      <c r="J86" s="1136"/>
      <c r="K86" s="402"/>
      <c r="X86" s="871">
        <v>0</v>
      </c>
    </row>
    <row s="5599" customFormat="1" customHeight="1" ht="45" hidden="1">
      <c r="A87" s="2505"/>
      <c r="B87" s="624"/>
      <c r="D87" s="778" t="s">
        <v>91</v>
      </c>
      <c r="E87" s="779" t="s">
        <v>919</v>
      </c>
      <c r="F87" s="773" t="s">
        <v>854</v>
      </c>
      <c r="G87" s="837"/>
      <c r="H87" s="1136"/>
      <c r="I87" s="837"/>
      <c r="J87" s="1136"/>
      <c r="K87" s="402" t="s">
        <v>920</v>
      </c>
      <c r="X87" s="871">
        <v>0</v>
      </c>
    </row>
    <row s="5599" customFormat="1" customHeight="1" ht="11.25" hidden="1">
      <c r="A88" s="2505"/>
      <c r="B88" s="624"/>
      <c r="D88" s="778" t="s">
        <v>749</v>
      </c>
      <c r="E88" s="836" t="s">
        <v>909</v>
      </c>
      <c r="F88" s="773" t="s">
        <v>854</v>
      </c>
      <c r="G88" s="837"/>
      <c r="H88" s="1136"/>
      <c r="I88" s="837"/>
      <c r="J88" s="1136"/>
      <c r="K88" s="402"/>
      <c r="X88" s="871">
        <v>0</v>
      </c>
    </row>
    <row s="5599" customFormat="1" customHeight="1" ht="11.25" hidden="1">
      <c r="A89" s="2505"/>
      <c r="B89" s="624"/>
      <c r="D89" s="778" t="s">
        <v>791</v>
      </c>
      <c r="E89" s="836" t="s">
        <v>910</v>
      </c>
      <c r="F89" s="773" t="s">
        <v>854</v>
      </c>
      <c r="G89" s="837"/>
      <c r="H89" s="1136"/>
      <c r="I89" s="837"/>
      <c r="J89" s="1136"/>
      <c r="K89" s="402"/>
      <c r="X89" s="871">
        <v>0</v>
      </c>
    </row>
    <row s="5599" customFormat="1" customHeight="1" ht="11.25" hidden="1">
      <c r="A90" s="2505"/>
      <c r="B90" s="624"/>
      <c r="D90" s="778" t="s">
        <v>794</v>
      </c>
      <c r="E90" s="836" t="s">
        <v>911</v>
      </c>
      <c r="F90" s="773" t="s">
        <v>854</v>
      </c>
      <c r="G90" s="837"/>
      <c r="H90" s="1136"/>
      <c r="I90" s="837"/>
      <c r="J90" s="1136"/>
      <c r="K90" s="402"/>
      <c r="X90" s="871">
        <v>0</v>
      </c>
    </row>
    <row s="5599" customFormat="1" customHeight="1" ht="11.25" hidden="1">
      <c r="A91" s="2505"/>
      <c r="B91" s="624"/>
      <c r="D91" s="778" t="s">
        <v>872</v>
      </c>
      <c r="E91" s="836" t="s">
        <v>912</v>
      </c>
      <c r="F91" s="773" t="s">
        <v>854</v>
      </c>
      <c r="G91" s="837"/>
      <c r="H91" s="1136"/>
      <c r="I91" s="837"/>
      <c r="J91" s="1136"/>
      <c r="K91" s="402"/>
      <c r="X91" s="871">
        <v>0</v>
      </c>
    </row>
    <row s="5599" customFormat="1" customHeight="1" ht="11.25" hidden="1">
      <c r="A92" s="2505"/>
      <c r="B92" s="624"/>
      <c r="D92" s="778" t="s">
        <v>874</v>
      </c>
      <c r="E92" s="836" t="s">
        <v>914</v>
      </c>
      <c r="F92" s="773" t="s">
        <v>854</v>
      </c>
      <c r="G92" s="837"/>
      <c r="H92" s="1136"/>
      <c r="I92" s="837"/>
      <c r="J92" s="1136"/>
      <c r="K92" s="402"/>
      <c r="X92" s="871">
        <v>0</v>
      </c>
    </row>
    <row s="5599" customFormat="1" customHeight="1" ht="11.25" hidden="1">
      <c r="A93" s="2505"/>
      <c r="B93" s="624"/>
      <c r="D93" s="778" t="s">
        <v>921</v>
      </c>
      <c r="E93" s="836" t="s">
        <v>916</v>
      </c>
      <c r="F93" s="773" t="s">
        <v>854</v>
      </c>
      <c r="G93" s="837"/>
      <c r="H93" s="1136"/>
      <c r="I93" s="837"/>
      <c r="J93" s="1136"/>
      <c r="K93" s="402"/>
      <c r="X93" s="871">
        <v>0</v>
      </c>
    </row>
    <row s="5599" customFormat="1" customHeight="1" ht="11.25" hidden="1">
      <c r="A94" s="2505"/>
      <c r="B94" s="624"/>
      <c r="D94" s="778" t="s">
        <v>922</v>
      </c>
      <c r="E94" s="836" t="s">
        <v>918</v>
      </c>
      <c r="F94" s="773" t="s">
        <v>854</v>
      </c>
      <c r="G94" s="837"/>
      <c r="H94" s="1136"/>
      <c r="I94" s="837"/>
      <c r="J94" s="1136"/>
      <c r="K94" s="402"/>
      <c r="X94" s="871">
        <v>0</v>
      </c>
    </row>
    <row s="5599" customFormat="1" customHeight="1" ht="24.75" hidden="1">
      <c r="A95" s="2505"/>
      <c r="B95" s="624"/>
      <c r="D95" s="778" t="s">
        <v>108</v>
      </c>
      <c r="E95" s="779" t="s">
        <v>923</v>
      </c>
      <c r="F95" s="838" t="s">
        <v>553</v>
      </c>
      <c r="G95" s="840"/>
      <c r="H95" s="1136"/>
      <c r="I95" s="840"/>
      <c r="J95" s="1136"/>
      <c r="K95" s="402" t="s">
        <v>924</v>
      </c>
      <c r="X95" s="871">
        <v>0</v>
      </c>
    </row>
    <row s="5599" customFormat="1" customHeight="1" ht="33.75" hidden="1">
      <c r="A96" s="2505"/>
      <c r="B96" s="624"/>
      <c r="D96" s="778" t="s">
        <v>92</v>
      </c>
      <c r="E96" s="779" t="s">
        <v>925</v>
      </c>
      <c r="F96" s="839" t="s">
        <v>815</v>
      </c>
      <c r="G96" s="841"/>
      <c r="H96" s="1136"/>
      <c r="I96" s="841"/>
      <c r="J96" s="1136"/>
      <c r="K96" s="402"/>
      <c r="X96" s="871">
        <v>0</v>
      </c>
    </row>
    <row s="5599" customFormat="1" customHeight="1" ht="22.5" hidden="1">
      <c r="A97" s="2505"/>
      <c r="B97" s="624" t="s">
        <v>583</v>
      </c>
      <c r="D97" s="778" t="s">
        <v>93</v>
      </c>
      <c r="E97" s="779" t="s">
        <v>926</v>
      </c>
      <c r="F97" s="839" t="s">
        <v>301</v>
      </c>
      <c r="G97" s="498"/>
      <c r="H97" s="1136"/>
      <c r="I97" s="498"/>
      <c r="J97" s="1136"/>
      <c r="K97" s="402" t="s">
        <v>626</v>
      </c>
      <c r="X97" s="871">
        <v>0</v>
      </c>
    </row>
    <row s="5599" customFormat="1" customHeight="1" ht="45" hidden="1">
      <c r="A98" s="2505"/>
      <c r="B98" s="624" t="s">
        <v>583</v>
      </c>
      <c r="D98" s="778" t="s">
        <v>927</v>
      </c>
      <c r="E98" s="780" t="s">
        <v>928</v>
      </c>
      <c r="F98" s="834" t="s">
        <v>301</v>
      </c>
      <c r="G98" s="498"/>
      <c r="H98" s="1136"/>
      <c r="I98" s="498"/>
      <c r="J98" s="1136"/>
      <c r="K98" s="402" t="s">
        <v>626</v>
      </c>
      <c r="X98" s="871">
        <v>0</v>
      </c>
    </row>
    <row s="5599" customFormat="1" customHeight="1" ht="95.25" hidden="1">
      <c r="A99" s="2505"/>
      <c r="B99" s="624" t="s">
        <v>583</v>
      </c>
      <c r="D99" s="778" t="s">
        <v>109</v>
      </c>
      <c r="E99" s="779" t="s">
        <v>929</v>
      </c>
      <c r="F99" s="834" t="s">
        <v>301</v>
      </c>
      <c r="G99" s="498"/>
      <c r="H99" s="1136"/>
      <c r="I99" s="498"/>
      <c r="J99" s="1136"/>
      <c r="K99" s="402" t="s">
        <v>626</v>
      </c>
      <c r="X99" s="871">
        <v>0</v>
      </c>
    </row>
    <row s="5599" customFormat="1" customHeight="1" ht="22.5" hidden="1">
      <c r="A100" s="2505"/>
      <c r="B100" s="624" t="s">
        <v>583</v>
      </c>
      <c r="D100" s="778" t="s">
        <v>145</v>
      </c>
      <c r="E100" s="779" t="s">
        <v>930</v>
      </c>
      <c r="F100" s="834" t="s">
        <v>301</v>
      </c>
      <c r="G100" s="498"/>
      <c r="H100" s="1136"/>
      <c r="I100" s="498"/>
      <c r="J100" s="1136"/>
      <c r="K100" s="402" t="s">
        <v>626</v>
      </c>
      <c r="X100" s="871">
        <v>0</v>
      </c>
    </row>
    <row s="5599"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8F214-EAC9-4C35-F35E-AC4CD5415DFB}"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563" width="9.140625" hidden="1" customWidth="1"/>
    <col min="2" max="2" style="5599" width="9.140625" hidden="1" customWidth="1"/>
    <col min="3" max="3" style="7115" width="4.00390625" customWidth="1"/>
    <col min="4" max="4" style="5599" width="6.00390625" customWidth="1"/>
    <col min="5" max="5" style="5599" width="36.00390625" customWidth="1"/>
    <col min="6" max="6" style="5599" width="9.00390625" customWidth="1"/>
    <col min="7" max="7" style="5599" width="25.7109375" hidden="1" customWidth="1"/>
    <col min="8" max="8" style="5599" width="33.7109375" hidden="1" customWidth="1"/>
    <col min="9" max="9" style="5599" width="25.7109375" customWidth="1"/>
    <col min="10" max="10" style="5599" width="33.00390625" customWidth="1"/>
    <col min="11" max="11" style="5676" width="93.00390625" customWidth="1"/>
    <col min="12" max="20" style="5599" width="10.00390625" customWidth="1"/>
    <col min="21" max="21" style="7116" width="10.00390625" customWidth="1"/>
    <col min="22" max="22" style="5599" width="10.57421875" hidden="1"/>
  </cols>
  <sheetData>
    <row s="5676" customFormat="1" customHeight="1" ht="22.5" hidden="1">
      <c r="C1" s="785"/>
      <c r="G1" s="530">
        <v>4</v>
      </c>
      <c r="I1" s="530">
        <v>4</v>
      </c>
      <c r="U1" s="533"/>
      <c r="V1" s="530" t="s">
        <v>14</v>
      </c>
    </row>
    <row s="5676" customFormat="1" customHeight="1" ht="15" hidden="1">
      <c r="C2" s="785"/>
      <c r="U2" s="533"/>
      <c r="V2" s="530">
        <v>0</v>
      </c>
    </row>
    <row customHeight="1" ht="22.5" hidden="1">
      <c r="A3" s="618"/>
      <c r="B3" s="2510"/>
      <c r="C3" s="2511" t="s">
        <v>684</v>
      </c>
      <c r="D3" s="802" t="str">
        <f>B3&amp;".1"</f>
        <v>.1</v>
      </c>
      <c r="E3" s="803" t="s">
        <v>931</v>
      </c>
      <c r="F3" s="804" t="s">
        <v>301</v>
      </c>
      <c r="G3" s="799"/>
      <c r="H3" s="514"/>
      <c r="I3" s="799"/>
      <c r="J3" s="514"/>
      <c r="K3" s="402" t="s">
        <v>932</v>
      </c>
      <c r="V3" s="618">
        <v>0</v>
      </c>
    </row>
    <row customHeight="1" ht="15" hidden="1">
      <c r="A4" s="618"/>
      <c r="B4" s="2510"/>
      <c r="C4" s="2511"/>
      <c r="D4" s="802" t="str">
        <f>B3&amp;".2"</f>
        <v>.2</v>
      </c>
      <c r="E4" s="803" t="s">
        <v>933</v>
      </c>
      <c r="F4" s="804" t="s">
        <v>301</v>
      </c>
      <c r="G4" s="1851" t="s">
        <v>22</v>
      </c>
      <c r="H4" s="514"/>
      <c r="I4" s="1851" t="s">
        <v>22</v>
      </c>
      <c r="J4" s="514"/>
      <c r="K4" s="402" t="s">
        <v>934</v>
      </c>
      <c r="V4" s="618">
        <v>0</v>
      </c>
    </row>
    <row s="5676" customFormat="1" customHeight="1" ht="15" hidden="1">
      <c r="C5" s="785"/>
      <c r="U5" s="533"/>
      <c r="V5" s="530">
        <v>0</v>
      </c>
    </row>
    <row customHeight="1" ht="22.5" hidden="1">
      <c r="A6" s="618"/>
      <c r="B6" s="2510"/>
      <c r="C6" s="2511" t="s">
        <v>684</v>
      </c>
      <c r="D6" s="802" t="str">
        <f>B6&amp;".1"</f>
        <v>.1</v>
      </c>
      <c r="E6" s="803" t="s">
        <v>935</v>
      </c>
      <c r="F6" s="804" t="s">
        <v>301</v>
      </c>
      <c r="G6" s="799"/>
      <c r="H6" s="514"/>
      <c r="I6" s="799"/>
      <c r="J6" s="514"/>
      <c r="K6" s="402" t="s">
        <v>936</v>
      </c>
      <c r="V6" s="618">
        <v>0</v>
      </c>
    </row>
    <row customHeight="1" ht="15" hidden="1">
      <c r="A7" s="618"/>
      <c r="B7" s="2510"/>
      <c r="C7" s="2511"/>
      <c r="D7" s="802" t="str">
        <f>B6&amp;".2"</f>
        <v>.2</v>
      </c>
      <c r="E7" s="803" t="s">
        <v>933</v>
      </c>
      <c r="F7" s="804" t="s">
        <v>301</v>
      </c>
      <c r="G7" s="1851" t="s">
        <v>22</v>
      </c>
      <c r="H7" s="514"/>
      <c r="I7" s="1851" t="s">
        <v>22</v>
      </c>
      <c r="J7" s="514"/>
      <c r="K7" s="402" t="s">
        <v>934</v>
      </c>
      <c r="V7" s="618">
        <v>0</v>
      </c>
    </row>
    <row s="5676" customFormat="1" customHeight="1" ht="15" hidden="1">
      <c r="C8" s="785"/>
      <c r="U8" s="533"/>
      <c r="V8" s="530">
        <v>0</v>
      </c>
    </row>
    <row customHeight="1" ht="22.5" hidden="1">
      <c r="A9" s="618"/>
      <c r="B9" s="2510"/>
      <c r="C9" s="2511" t="s">
        <v>684</v>
      </c>
      <c r="D9" s="802" t="str">
        <f>B9&amp;".1"</f>
        <v>.1</v>
      </c>
      <c r="E9" s="803" t="s">
        <v>937</v>
      </c>
      <c r="F9" s="804" t="s">
        <v>301</v>
      </c>
      <c r="G9" s="810" t="s">
        <v>22</v>
      </c>
      <c r="H9" s="514" t="s">
        <v>22</v>
      </c>
      <c r="I9" s="810" t="s">
        <v>22</v>
      </c>
      <c r="J9" s="514" t="s">
        <v>22</v>
      </c>
      <c r="K9" s="402"/>
      <c r="V9" s="618">
        <v>0</v>
      </c>
    </row>
    <row customHeight="1" ht="15" hidden="1">
      <c r="A10" s="618"/>
      <c r="B10" s="2510"/>
      <c r="C10" s="2511"/>
      <c r="D10" s="802" t="str">
        <f>B9&amp;".2"</f>
        <v>.2</v>
      </c>
      <c r="E10" s="803" t="s">
        <v>938</v>
      </c>
      <c r="F10" s="804" t="s">
        <v>301</v>
      </c>
      <c r="G10" s="1845" t="s">
        <v>22</v>
      </c>
      <c r="H10" s="514" t="s">
        <v>22</v>
      </c>
      <c r="I10" s="1845" t="s">
        <v>22</v>
      </c>
      <c r="J10" s="514" t="s">
        <v>22</v>
      </c>
      <c r="K10" s="402" t="s">
        <v>939</v>
      </c>
      <c r="V10" s="618">
        <v>0</v>
      </c>
    </row>
    <row customHeight="1" ht="15" hidden="1">
      <c r="A11" s="618"/>
      <c r="B11" s="2510"/>
      <c r="C11" s="2511"/>
      <c r="D11" s="802" t="str">
        <f>B9&amp;".3"</f>
        <v>.3</v>
      </c>
      <c r="E11" s="803" t="s">
        <v>940</v>
      </c>
      <c r="F11" s="804" t="s">
        <v>301</v>
      </c>
      <c r="G11" s="1845" t="s">
        <v>22</v>
      </c>
      <c r="H11" s="514" t="s">
        <v>22</v>
      </c>
      <c r="I11" s="1845" t="s">
        <v>22</v>
      </c>
      <c r="J11" s="514" t="s">
        <v>22</v>
      </c>
      <c r="K11" s="402" t="s">
        <v>941</v>
      </c>
      <c r="V11" s="618">
        <v>0</v>
      </c>
    </row>
    <row s="5676" customFormat="1" customHeight="1" ht="15" hidden="1">
      <c r="C12" s="785"/>
      <c r="U12" s="533"/>
      <c r="V12" s="530">
        <v>0</v>
      </c>
    </row>
    <row customHeight="1" ht="33.75" hidden="1">
      <c r="A13" s="618"/>
      <c r="B13" s="2510"/>
      <c r="C13" s="2511" t="s">
        <v>684</v>
      </c>
      <c r="D13" s="802" t="str">
        <f>B13&amp;".1"</f>
        <v>.1</v>
      </c>
      <c r="E13" s="803" t="s">
        <v>942</v>
      </c>
      <c r="F13" s="804" t="s">
        <v>301</v>
      </c>
      <c r="G13" s="810" t="s">
        <v>22</v>
      </c>
      <c r="H13" s="514" t="s">
        <v>22</v>
      </c>
      <c r="I13" s="810" t="s">
        <v>22</v>
      </c>
      <c r="J13" s="514" t="s">
        <v>22</v>
      </c>
      <c r="K13" s="402" t="s">
        <v>943</v>
      </c>
      <c r="V13" s="618">
        <v>0</v>
      </c>
    </row>
    <row customHeight="1" ht="15" hidden="1">
      <c r="B14" s="2510"/>
      <c r="C14" s="2511"/>
      <c r="D14" s="802" t="str">
        <f>B13&amp;".2"</f>
        <v>.2</v>
      </c>
      <c r="E14" s="803" t="s">
        <v>944</v>
      </c>
      <c r="F14" s="804" t="s">
        <v>301</v>
      </c>
      <c r="G14" s="1845" t="s">
        <v>22</v>
      </c>
      <c r="H14" s="514" t="s">
        <v>22</v>
      </c>
      <c r="I14" s="1845" t="s">
        <v>22</v>
      </c>
      <c r="J14" s="514" t="s">
        <v>22</v>
      </c>
      <c r="K14" s="402" t="s">
        <v>945</v>
      </c>
      <c r="V14" s="618">
        <v>0</v>
      </c>
    </row>
    <row s="5676" customFormat="1" customHeight="1" ht="15" hidden="1">
      <c r="C15" s="785"/>
      <c r="U15" s="533"/>
      <c r="V15" s="530">
        <v>0</v>
      </c>
    </row>
    <row s="5676" customFormat="1" customHeight="1" ht="15" hidden="1">
      <c r="C16" s="785"/>
      <c r="U16" s="533"/>
      <c r="V16" s="530">
        <v>0</v>
      </c>
    </row>
    <row s="5676" customFormat="1" customHeight="1" ht="15" hidden="1">
      <c r="C17" s="785"/>
      <c r="U17" s="533"/>
      <c r="V17" s="530">
        <v>0</v>
      </c>
    </row>
    <row s="5676" customFormat="1" customHeight="1" ht="15" hidden="1">
      <c r="C18" s="785"/>
      <c r="U18" s="533"/>
      <c r="V18" s="530">
        <v>0</v>
      </c>
    </row>
    <row s="5676" customFormat="1" customHeight="1" ht="15" hidden="1">
      <c r="C19" s="785"/>
      <c r="U19" s="533"/>
      <c r="V19" s="530">
        <v>0</v>
      </c>
    </row>
    <row s="5676"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ООО "Ростовские тепловые сети"</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599" customFormat="1" customHeight="1" ht="1.05">
      <c r="A25" s="872"/>
      <c r="C25" s="289"/>
      <c r="D25" s="622"/>
      <c r="E25" s="622"/>
      <c r="F25" s="622"/>
      <c r="G25" s="650"/>
      <c r="H25" s="865"/>
      <c r="I25" s="650" t="s">
        <v>114</v>
      </c>
      <c r="J25" s="865"/>
      <c r="K25" s="530"/>
      <c r="U25" s="788"/>
      <c r="V25" s="871">
        <v>1</v>
      </c>
    </row>
    <row customHeight="1" ht="15.75">
      <c r="C26" s="289"/>
      <c r="D26" s="824"/>
      <c r="E26" s="2480" t="s">
        <v>102</v>
      </c>
      <c r="F26" s="2481"/>
      <c r="G26" s="2508" t="str">
        <f>IF(G25="","",INDEX(DIFFERENTIATION_UNMERGE_VD,MATCH(G25,DIFFERENTIATION_ID_DIFF,0)))</f>
        <v/>
      </c>
      <c r="H26" s="2509"/>
      <c r="I26" s="2508">
        <f>IF(I25="","",INDEX(DIFFERENTIATION_UNMERGE_VD,MATCH(I25,DIFFERENTIATION_ID_DIFF,0)))</f>
        <v>0</v>
      </c>
      <c r="J26" s="2509"/>
      <c r="K26" s="2288" t="s">
        <v>296</v>
      </c>
      <c r="V26" s="618">
        <v>15</v>
      </c>
    </row>
    <row s="5599" customFormat="1" customHeight="1" ht="15.75">
      <c r="A27" s="872"/>
      <c r="C27" s="289"/>
      <c r="D27" s="824"/>
      <c r="E27" s="2480" t="s">
        <v>559</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599" customFormat="1" customHeight="1" ht="15.75">
      <c r="A28" s="872"/>
      <c r="C28" s="289"/>
      <c r="D28" s="824"/>
      <c r="E28" s="2480" t="s">
        <v>560</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599" customFormat="1" customHeight="1" ht="15.75">
      <c r="A29" s="872"/>
      <c r="C29" s="289"/>
      <c r="D29" s="2482" t="s">
        <v>295</v>
      </c>
      <c r="E29" s="2483"/>
      <c r="F29" s="2483"/>
      <c r="G29" s="1000"/>
      <c r="H29" s="1000"/>
      <c r="I29" s="1000"/>
      <c r="J29" s="1001"/>
      <c r="K29" s="2308"/>
      <c r="U29" s="788"/>
      <c r="V29" s="871">
        <v>15</v>
      </c>
    </row>
    <row customHeight="1" ht="35.699999999999996">
      <c r="C30" s="289"/>
      <c r="D30" s="874" t="s">
        <v>88</v>
      </c>
      <c r="E30" s="873" t="s">
        <v>297</v>
      </c>
      <c r="F30" s="873" t="s">
        <v>561</v>
      </c>
      <c r="G30" s="921" t="s">
        <v>298</v>
      </c>
      <c r="H30" s="920" t="s">
        <v>385</v>
      </c>
      <c r="I30" s="797" t="s">
        <v>298</v>
      </c>
      <c r="J30" s="578" t="s">
        <v>385</v>
      </c>
      <c r="K30" s="2314"/>
      <c r="V30" s="618">
        <v>34</v>
      </c>
    </row>
    <row customHeight="1" ht="15" hidden="1">
      <c r="C31" s="289"/>
      <c r="D31" s="706"/>
      <c r="E31" s="706"/>
      <c r="F31" s="706"/>
      <c r="G31" s="772"/>
      <c r="H31" s="772"/>
      <c r="I31" s="772"/>
      <c r="J31" s="772"/>
      <c r="K31" s="402"/>
      <c r="V31" s="618">
        <v>0</v>
      </c>
    </row>
    <row customHeight="1" ht="24">
      <c r="A32" s="618"/>
      <c r="B32" s="618" t="s">
        <v>946</v>
      </c>
      <c r="C32" s="639"/>
      <c r="D32" s="805">
        <v>1</v>
      </c>
      <c r="E32" s="806" t="s">
        <v>947</v>
      </c>
      <c r="F32" s="804" t="s">
        <v>301</v>
      </c>
      <c r="G32" s="926" t="s">
        <v>301</v>
      </c>
      <c r="H32" s="926" t="s">
        <v>301</v>
      </c>
      <c r="I32" s="804" t="s">
        <v>301</v>
      </c>
      <c r="J32" s="804" t="s">
        <v>301</v>
      </c>
      <c r="K32" s="402"/>
      <c r="V32" s="618">
        <v>23</v>
      </c>
    </row>
    <row customHeight="1" ht="11.549999999999999">
      <c r="A33" s="618"/>
      <c r="C33" s="618"/>
      <c r="D33" s="460"/>
      <c r="E33" s="693" t="s">
        <v>581</v>
      </c>
      <c r="F33" s="685"/>
      <c r="G33" s="685"/>
      <c r="H33" s="685"/>
      <c r="I33" s="685"/>
      <c r="J33" s="685"/>
      <c r="K33" s="686"/>
      <c r="U33" s="618"/>
      <c r="V33" s="618">
        <v>11</v>
      </c>
    </row>
    <row customHeight="1" ht="24">
      <c r="A34" s="618"/>
      <c r="B34" s="694" t="s">
        <v>631</v>
      </c>
      <c r="C34" s="639"/>
      <c r="D34" s="805">
        <v>2</v>
      </c>
      <c r="E34" s="806" t="s">
        <v>948</v>
      </c>
      <c r="F34" s="933" t="s">
        <v>301</v>
      </c>
      <c r="G34" s="933" t="s">
        <v>301</v>
      </c>
      <c r="H34" s="933" t="s">
        <v>301</v>
      </c>
      <c r="I34" s="804"/>
      <c r="J34" s="804"/>
      <c r="K34" s="402"/>
      <c r="V34" s="618">
        <v>23</v>
      </c>
    </row>
    <row customHeight="1" ht="11.549999999999999">
      <c r="A35" s="618"/>
      <c r="C35" s="618"/>
      <c r="D35" s="460"/>
      <c r="E35" s="693" t="s">
        <v>949</v>
      </c>
      <c r="F35" s="685"/>
      <c r="G35" s="807"/>
      <c r="H35" s="685"/>
      <c r="I35" s="807"/>
      <c r="J35" s="685"/>
      <c r="K35" s="686"/>
      <c r="U35" s="618"/>
      <c r="V35" s="618">
        <v>11</v>
      </c>
    </row>
    <row customHeight="1" ht="71.25">
      <c r="A36" s="618"/>
      <c r="B36" s="618" t="s">
        <v>950</v>
      </c>
      <c r="C36" s="639"/>
      <c r="D36" s="805">
        <v>3</v>
      </c>
      <c r="E36" s="806" t="s">
        <v>951</v>
      </c>
      <c r="F36" s="808" t="s">
        <v>301</v>
      </c>
      <c r="G36" s="927" t="s">
        <v>952</v>
      </c>
      <c r="H36" s="926" t="s">
        <v>301</v>
      </c>
      <c r="I36" s="637" t="s">
        <v>952</v>
      </c>
      <c r="J36" s="804" t="s">
        <v>301</v>
      </c>
      <c r="K36" s="402" t="s">
        <v>953</v>
      </c>
      <c r="V36" s="618">
        <v>68</v>
      </c>
    </row>
    <row customHeight="1" ht="11.549999999999999">
      <c r="A37" s="618"/>
      <c r="C37" s="618"/>
      <c r="D37" s="460"/>
      <c r="E37" s="693" t="s">
        <v>954</v>
      </c>
      <c r="F37" s="685"/>
      <c r="G37" s="807"/>
      <c r="H37" s="807"/>
      <c r="I37" s="807"/>
      <c r="J37" s="807"/>
      <c r="K37" s="686"/>
      <c r="U37" s="618"/>
      <c r="V37" s="618">
        <v>11</v>
      </c>
    </row>
    <row customHeight="1" ht="71.25">
      <c r="A38" s="618"/>
      <c r="B38" s="618" t="s">
        <v>955</v>
      </c>
      <c r="C38" s="639"/>
      <c r="D38" s="805">
        <v>4</v>
      </c>
      <c r="E38" s="806" t="s">
        <v>956</v>
      </c>
      <c r="F38" s="808" t="s">
        <v>301</v>
      </c>
      <c r="G38" s="927" t="s">
        <v>952</v>
      </c>
      <c r="H38" s="928" t="s">
        <v>301</v>
      </c>
      <c r="I38" s="637" t="s">
        <v>952</v>
      </c>
      <c r="J38" s="634" t="s">
        <v>301</v>
      </c>
      <c r="K38" s="792" t="s">
        <v>957</v>
      </c>
      <c r="V38" s="618">
        <v>68</v>
      </c>
    </row>
    <row customHeight="1" ht="11.549999999999999">
      <c r="A39" s="618"/>
      <c r="C39" s="618"/>
      <c r="D39" s="460"/>
      <c r="E39" s="693" t="s">
        <v>958</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2C095-E4A9-931D-F066-0AC80586616A}" mc:Ignorable="x14ac xr xr2 xr3">
  <sheetPr>
    <tabColor theme="9" tint="-0.25"/>
  </sheetPr>
  <dimension ref="A1:AE18"/>
  <sheetViews>
    <sheetView topLeftCell="A1" showGridLines="0" zoomScale="85" workbookViewId="0">
      <selection activeCell="G15" sqref="G15"/>
    </sheetView>
  </sheetViews>
  <sheetFormatPr defaultColWidth="9.140625" customHeight="1" defaultRowHeight="10.5"/>
  <cols>
    <col min="1" max="3" style="7086" width="6.7109375" hidden="1" customWidth="1"/>
    <col min="4" max="4" style="5676" width="6.7109375" hidden="1" customWidth="1"/>
    <col min="5" max="5" style="5599" width="3.00390625" customWidth="1"/>
    <col min="6" max="6" style="5599" width="6.00390625" customWidth="1"/>
    <col min="7" max="7" style="5599" width="37.00390625" customWidth="1"/>
    <col min="8" max="8" style="5599" width="16.00390625" customWidth="1"/>
    <col min="9" max="10" style="5599" width="19.00390625" customWidth="1"/>
    <col min="11" max="11" style="5599" width="24.00390625" customWidth="1"/>
    <col min="12" max="13" style="5599" width="25.00390625" customWidth="1"/>
    <col min="14" max="16" style="5599" width="17.00390625" customWidth="1"/>
    <col min="17" max="23" style="5599" width="19.00390625" customWidth="1"/>
    <col min="24" max="24" style="5599" width="28.57421875" customWidth="1"/>
    <col min="25" max="25" style="5599" width="9.7109375" customWidth="1"/>
    <col min="26" max="26" style="5599" width="3.00390625" customWidth="1"/>
    <col min="27" max="27" style="5599" width="6.00390625" customWidth="1"/>
    <col min="28" max="28" style="5599" width="34.00390625" customWidth="1"/>
    <col min="29" max="30" style="5599" width="8.00390625" customWidth="1"/>
    <col min="31" max="31" style="5599" width="9.140625" hidden="1"/>
  </cols>
  <sheetData>
    <row s="5676" customFormat="1" customHeight="1" ht="10.5" hidden="1">
      <c r="A1" s="1008"/>
      <c r="B1" s="1008"/>
      <c r="C1" s="1008"/>
      <c r="E1" s="650"/>
      <c r="H1" s="1273"/>
      <c r="AE1" s="530" t="s">
        <v>14</v>
      </c>
    </row>
    <row customHeight="1" ht="10.5" hidden="1">
      <c r="AE2" s="871">
        <v>0</v>
      </c>
    </row>
    <row s="5563" customFormat="1" customHeight="1" ht="10.5" hidden="1">
      <c r="A3" s="1008"/>
      <c r="B3" s="1008"/>
      <c r="C3" s="1008"/>
      <c r="D3" s="530"/>
      <c r="E3" s="475"/>
      <c r="G3" s="1745" t="s">
        <v>959</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599" customFormat="1" customHeight="1" ht="16.8">
      <c r="A6" s="1279"/>
      <c r="B6" s="1279"/>
      <c r="C6" s="1279"/>
      <c r="D6" s="1273"/>
      <c r="E6" s="1748"/>
      <c r="F6" s="2362" t="str">
        <f>IF(org=0,"Не определено",org)</f>
        <v>ООО "Ростовские тепловые сети"</v>
      </c>
      <c r="G6" s="2362"/>
      <c r="H6" s="2362"/>
      <c r="I6" s="2362"/>
      <c r="J6" s="2362"/>
      <c r="K6" s="2362"/>
      <c r="M6" s="695"/>
      <c r="AB6" s="1261"/>
      <c r="AE6" s="1744">
        <v>16</v>
      </c>
    </row>
    <row customHeight="1" ht="10.5">
      <c r="AE7" s="871">
        <v>10</v>
      </c>
    </row>
    <row customHeight="1" ht="10.5">
      <c r="A8" s="1164"/>
      <c r="B8" s="1164"/>
      <c r="C8" s="1164"/>
      <c r="F8" s="2214" t="s">
        <v>295</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959</v>
      </c>
      <c r="H9" s="2288" t="s">
        <v>960</v>
      </c>
      <c r="I9" s="2240" t="s">
        <v>961</v>
      </c>
      <c r="J9" s="2240" t="s">
        <v>962</v>
      </c>
      <c r="K9" s="2240" t="s">
        <v>963</v>
      </c>
      <c r="L9" s="2240" t="s">
        <v>964</v>
      </c>
      <c r="M9" s="2240" t="s">
        <v>965</v>
      </c>
      <c r="N9" s="2322" t="s">
        <v>966</v>
      </c>
      <c r="O9" s="2322"/>
      <c r="P9" s="2322"/>
      <c r="Q9" s="2512" t="s">
        <v>967</v>
      </c>
      <c r="R9" s="2513"/>
      <c r="S9" s="2513"/>
      <c r="T9" s="2514"/>
      <c r="U9" s="2512" t="s">
        <v>968</v>
      </c>
      <c r="V9" s="2513"/>
      <c r="W9" s="2513"/>
      <c r="X9" s="2514"/>
      <c r="Y9" s="2214" t="s">
        <v>969</v>
      </c>
      <c r="Z9" s="2215"/>
      <c r="AA9" s="2215"/>
      <c r="AB9" s="2216"/>
      <c r="AE9" s="871">
        <v>41</v>
      </c>
    </row>
    <row customHeight="1" ht="43.050000000000004">
      <c r="A10" s="1018"/>
      <c r="B10" s="1018"/>
      <c r="C10" s="1018"/>
      <c r="F10" s="2288"/>
      <c r="G10" s="2288"/>
      <c r="H10" s="2345"/>
      <c r="I10" s="2288"/>
      <c r="J10" s="2288"/>
      <c r="K10" s="2288"/>
      <c r="L10" s="2288"/>
      <c r="M10" s="2288"/>
      <c r="N10" s="1016" t="s">
        <v>970</v>
      </c>
      <c r="O10" s="1016" t="s">
        <v>971</v>
      </c>
      <c r="P10" s="1017" t="s">
        <v>972</v>
      </c>
      <c r="Q10" s="1028" t="s">
        <v>89</v>
      </c>
      <c r="R10" s="1028" t="s">
        <v>973</v>
      </c>
      <c r="S10" s="1028" t="s">
        <v>974</v>
      </c>
      <c r="T10" s="1029" t="s">
        <v>975</v>
      </c>
      <c r="U10" s="1028" t="s">
        <v>89</v>
      </c>
      <c r="V10" s="1028" t="s">
        <v>976</v>
      </c>
      <c r="W10" s="1028" t="s">
        <v>974</v>
      </c>
      <c r="X10" s="1029" t="s">
        <v>975</v>
      </c>
      <c r="Y10" s="414" t="s">
        <v>977</v>
      </c>
      <c r="Z10" s="2214" t="s">
        <v>88</v>
      </c>
      <c r="AA10" s="2216"/>
      <c r="AB10" s="1162" t="s">
        <v>978</v>
      </c>
      <c r="AE10" s="871">
        <v>41</v>
      </c>
    </row>
    <row s="5677" customFormat="1" customHeight="1" ht="5.25" hidden="1">
      <c r="A11" s="1165"/>
      <c r="B11" s="1165"/>
      <c r="C11" s="1165"/>
      <c r="E11" s="1163"/>
      <c r="F11" s="2519" t="s">
        <v>371</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979</v>
      </c>
      <c r="AE11" s="624">
        <v>0</v>
      </c>
    </row>
    <row s="5677"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27">
      <c r="A13" s="1279"/>
      <c r="B13" s="1279"/>
      <c r="C13" s="1279"/>
      <c r="D13" s="1273"/>
      <c r="E13" s="4330" t="s">
        <v>684</v>
      </c>
      <c r="F13" s="2694" t="s">
        <v>106</v>
      </c>
      <c r="G13" s="2695" t="s">
        <v>980</v>
      </c>
      <c r="H13" s="2696" t="s">
        <v>65</v>
      </c>
      <c r="I13" s="4334">
        <v>44876.6372337963</v>
      </c>
      <c r="J13" s="4335">
        <v>45611.6375462963</v>
      </c>
      <c r="K13" s="2700" t="s">
        <v>981</v>
      </c>
      <c r="L13" s="2663" t="s">
        <v>982</v>
      </c>
      <c r="M13" s="2663" t="s">
        <v>983</v>
      </c>
      <c r="N13" s="2664" t="s">
        <v>984</v>
      </c>
      <c r="O13" s="2664" t="s">
        <v>985</v>
      </c>
      <c r="P13" s="2665" t="str">
        <f>DATEDIF(DATEVALUE(N13),DATEVALUE(O13),"y")&amp;"г. "&amp;DATEDIF(DATEVALUE(N13),DATEVALUE(O13),"ym")&amp;"мес. "&amp;DATEVALUE(O13)-DATE(YEAR(DATEVALUE(O13)),MONTH(DATEVALUE(O13)),1)&amp;"дн. "</f>
        <v>1г. 11мес. 30дн. </v>
      </c>
      <c r="Q13" s="2660" t="s">
        <v>986</v>
      </c>
      <c r="R13" s="2660" t="s">
        <v>987</v>
      </c>
      <c r="S13" s="2660" t="s">
        <v>988</v>
      </c>
      <c r="T13" s="4335">
        <v>44876.63920138889</v>
      </c>
      <c r="U13" s="2660" t="s">
        <v>989</v>
      </c>
      <c r="V13" s="2660" t="s">
        <v>987</v>
      </c>
      <c r="W13" s="2660">
        <v>508</v>
      </c>
      <c r="X13" s="4335">
        <v>45611.63995370371</v>
      </c>
      <c r="Y13" s="2658" t="s">
        <v>19</v>
      </c>
      <c r="Z13" s="1921"/>
      <c r="AA13" s="1905">
        <v>1</v>
      </c>
      <c r="AB13" s="4344" t="s">
        <v>22</v>
      </c>
      <c r="AC13" s="4345"/>
      <c r="AD13" s="1749" t="s">
        <v>990</v>
      </c>
      <c r="AE13" s="4345"/>
    </row>
    <row customHeight="1" ht="106.5">
      <c r="A14" s="1279"/>
      <c r="B14" s="1279"/>
      <c r="C14" s="1279"/>
      <c r="D14" s="1273"/>
      <c r="E14" s="1060"/>
      <c r="F14" s="2694" t="s">
        <v>371</v>
      </c>
      <c r="G14" s="2695"/>
      <c r="H14" s="2697"/>
      <c r="I14" s="2699"/>
      <c r="J14" s="2662"/>
      <c r="K14" s="2700"/>
      <c r="L14" s="2663"/>
      <c r="M14" s="2663"/>
      <c r="N14" s="2664"/>
      <c r="O14" s="2664"/>
      <c r="P14" s="2665"/>
      <c r="Q14" s="2660"/>
      <c r="R14" s="2660"/>
      <c r="S14" s="2660"/>
      <c r="T14" s="2662"/>
      <c r="U14" s="2660"/>
      <c r="V14" s="2660"/>
      <c r="W14" s="2660"/>
      <c r="X14" s="2662"/>
      <c r="Y14" s="2659"/>
      <c r="Z14" s="460"/>
      <c r="AA14" s="685"/>
      <c r="AB14" s="765" t="s">
        <v>991</v>
      </c>
      <c r="AC14" s="4345"/>
      <c r="AD14" s="4345"/>
      <c r="AE14" s="4345"/>
    </row>
    <row customHeight="1" ht="10.5">
      <c r="F15" s="1015"/>
      <c r="G15" s="763" t="s">
        <v>992</v>
      </c>
      <c r="H15" s="1281"/>
      <c r="I15" s="685"/>
      <c r="J15" s="685"/>
      <c r="K15" s="685"/>
      <c r="L15" s="685"/>
      <c r="M15" s="685"/>
      <c r="N15" s="685"/>
      <c r="O15" s="685"/>
      <c r="P15" s="685"/>
      <c r="Q15" s="685"/>
      <c r="R15" s="685"/>
      <c r="S15" s="685"/>
      <c r="T15" s="685"/>
      <c r="U15" s="685"/>
      <c r="V15" s="685"/>
      <c r="W15" s="685"/>
      <c r="X15" s="685"/>
      <c r="Y15" s="685"/>
      <c r="Z15" s="809"/>
      <c r="AA15" s="809"/>
      <c r="AB15" s="1030"/>
      <c r="AE15" s="871">
        <v>10</v>
      </c>
    </row>
    <row customHeight="1" ht="10.5">
      <c r="AE16" s="871">
        <v>10</v>
      </c>
    </row>
    <row s="5677" customFormat="1" customHeight="1" ht="10.5">
      <c r="A17" s="1280"/>
      <c r="B17" s="1280"/>
      <c r="C17" s="1280"/>
      <c r="E17" s="631"/>
      <c r="H17" s="624">
        <f>_xlfn.IFERROR(MATCH("нет",IP_MAIN_DIFFERENTIATION_EVENTS_FLAG,0),0)</f>
        <v>0</v>
      </c>
      <c r="AE17" s="624">
        <v>10</v>
      </c>
    </row>
    <row customHeight="1" ht="10.5" hidden="1">
      <c r="A18" s="1008" t="s">
        <v>82</v>
      </c>
      <c r="B18" s="1008">
        <v>0</v>
      </c>
      <c r="C18" s="1008">
        <v>0</v>
      </c>
      <c r="D18" s="530">
        <v>0</v>
      </c>
      <c r="E18" s="622">
        <v>3</v>
      </c>
      <c r="F18" s="871">
        <v>6</v>
      </c>
      <c r="G18" s="871">
        <v>37</v>
      </c>
      <c r="H18" s="1268">
        <v>16</v>
      </c>
      <c r="I18" s="871">
        <v>19</v>
      </c>
      <c r="J18" s="871">
        <v>19</v>
      </c>
      <c r="K18" s="871">
        <v>24</v>
      </c>
      <c r="L18" s="871">
        <v>25</v>
      </c>
      <c r="M18" s="871">
        <v>25</v>
      </c>
      <c r="N18" s="871">
        <v>17</v>
      </c>
      <c r="O18" s="871">
        <v>17</v>
      </c>
      <c r="P18" s="871">
        <v>17</v>
      </c>
      <c r="Q18" s="871">
        <v>19</v>
      </c>
      <c r="R18" s="871">
        <v>19</v>
      </c>
      <c r="S18" s="871">
        <v>19</v>
      </c>
      <c r="T18" s="871">
        <v>19</v>
      </c>
      <c r="U18" s="871">
        <v>19</v>
      </c>
      <c r="V18" s="871">
        <v>19</v>
      </c>
      <c r="W18" s="871">
        <v>19</v>
      </c>
      <c r="X18" s="871">
        <v>19</v>
      </c>
      <c r="Y18" s="871">
        <v>7</v>
      </c>
      <c r="Z18" s="871">
        <v>3</v>
      </c>
      <c r="AA18" s="871">
        <v>6</v>
      </c>
      <c r="AB18" s="871">
        <v>34</v>
      </c>
      <c r="AC18" s="871">
        <v>8</v>
      </c>
      <c r="AD18" s="871">
        <v>8</v>
      </c>
      <c r="AE18" s="871">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61981-789E-7AF8-F97D-0365CC714334}" mc:Ignorable="x14ac xr xr2 xr3">
  <sheetPr>
    <tabColor theme="9" tint="-0.25"/>
  </sheetPr>
  <dimension ref="A1:BG292"/>
  <sheetViews>
    <sheetView topLeftCell="A1" showGridLines="0" zoomScale="90" workbookViewId="0">
      <selection activeCell="M264" sqref="M264:M270"/>
    </sheetView>
  </sheetViews>
  <sheetFormatPr defaultColWidth="9.140625" customHeight="1" defaultRowHeight="10.5"/>
  <cols>
    <col min="1" max="3" style="7086" width="4.140625" hidden="1" customWidth="1"/>
    <col min="4" max="4" style="5676" width="4.140625" hidden="1" customWidth="1"/>
    <col min="5" max="5" style="5599" width="3.00390625" customWidth="1"/>
    <col min="6" max="6" style="5599" width="14.00390625" customWidth="1"/>
    <col min="7" max="7" style="5599" width="3.00390625" customWidth="1"/>
    <col min="8" max="8" style="5599" width="7.00390625" customWidth="1"/>
    <col min="9" max="10" style="5599" width="16.00390625" customWidth="1"/>
    <col min="11" max="11" style="5599" width="25.00390625" customWidth="1"/>
    <col min="12" max="12" style="5599" width="7.00390625" customWidth="1"/>
    <col min="13" max="13" style="5599" width="15.00390625" customWidth="1"/>
    <col min="14" max="14" style="5599" width="3.00390625" customWidth="1"/>
    <col min="15" max="15" style="5599" width="4.00390625" customWidth="1"/>
    <col min="16" max="16" style="5599" width="8.00390625" customWidth="1"/>
    <col min="17" max="17" style="5599" width="21.00390625" customWidth="1"/>
    <col min="18" max="18" style="5599" width="14.00390625" customWidth="1"/>
    <col min="19" max="20" style="5599" width="17.00390625" customWidth="1"/>
    <col min="21" max="21" style="5599" width="9.00390625" customWidth="1"/>
    <col min="22" max="22" style="5599" width="12.00390625" customWidth="1"/>
    <col min="23" max="23" style="5599" width="9.00390625" customWidth="1"/>
    <col min="24" max="24" style="5599" width="26.19140625" customWidth="1"/>
    <col min="25" max="25" style="5599" width="12.00390625" customWidth="1"/>
    <col min="26" max="26" style="5599" width="3.00390625" customWidth="1"/>
    <col min="27" max="27" style="5599" width="6.00390625" customWidth="1"/>
    <col min="28" max="28" style="5599" width="38.00390625" customWidth="1"/>
    <col min="29" max="29" style="5599" width="15.00390625" customWidth="1"/>
    <col min="30" max="30" style="5599" width="37.57421875" hidden="1" customWidth="1"/>
    <col min="31" max="31" style="5599" width="15.7109375" hidden="1" customWidth="1"/>
    <col min="32" max="34" style="5599" width="16.00390625" customWidth="1"/>
    <col min="35" max="37" style="5599" width="16.7109375" hidden="1" customWidth="1"/>
    <col min="38" max="58" style="5599" width="8.00390625" customWidth="1"/>
    <col min="59" max="59" style="5599" width="9.140625" hidden="1"/>
  </cols>
  <sheetData>
    <row s="5676" customFormat="1" customHeight="1" ht="10.5" hidden="1">
      <c r="A1" s="1008"/>
      <c r="B1" s="1008"/>
      <c r="C1" s="1008"/>
      <c r="E1" s="650"/>
      <c r="H1" s="1273"/>
      <c r="L1" s="1241"/>
      <c r="M1" s="1241"/>
      <c r="AD1" s="1241"/>
      <c r="AH1" s="1260"/>
      <c r="AI1" s="1253"/>
      <c r="BG1" s="530" t="s">
        <v>14</v>
      </c>
    </row>
    <row customHeight="1" ht="10.5" hidden="1">
      <c r="BG2" s="871">
        <v>0</v>
      </c>
    </row>
    <row s="5563"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ООО "Ростовские тепловые сети"</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295</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993</v>
      </c>
      <c r="G9" s="2522" t="s">
        <v>994</v>
      </c>
      <c r="H9" s="2523"/>
      <c r="I9" s="2240" t="s">
        <v>995</v>
      </c>
      <c r="J9" s="2240"/>
      <c r="K9" s="2240" t="s">
        <v>996</v>
      </c>
      <c r="L9" s="2240"/>
      <c r="M9" s="2240"/>
      <c r="N9" s="2240"/>
      <c r="O9" s="2240"/>
      <c r="P9" s="2240"/>
      <c r="Q9" s="2240"/>
      <c r="R9" s="2240"/>
      <c r="S9" s="2240"/>
      <c r="T9" s="2240"/>
      <c r="U9" s="2240"/>
      <c r="V9" s="2240"/>
      <c r="W9" s="2240"/>
      <c r="X9" s="2240"/>
      <c r="Y9" s="2240"/>
      <c r="Z9" s="2305" t="s">
        <v>997</v>
      </c>
      <c r="AA9" s="2306"/>
      <c r="AB9" s="2240" t="s">
        <v>998</v>
      </c>
      <c r="AC9" s="2240"/>
      <c r="AD9" s="2240"/>
      <c r="AE9" s="2240"/>
      <c r="AF9" s="2288" t="s">
        <v>999</v>
      </c>
      <c r="AG9" s="2240" t="s">
        <v>1000</v>
      </c>
      <c r="AH9" s="2240"/>
      <c r="AI9" s="2288" t="s">
        <v>1001</v>
      </c>
      <c r="AJ9" s="2240" t="s">
        <v>1002</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1003</v>
      </c>
      <c r="L10" s="2214" t="s">
        <v>1004</v>
      </c>
      <c r="M10" s="2216"/>
      <c r="N10" s="2240" t="s">
        <v>1005</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599" customFormat="1" customHeight="1" ht="25.2">
      <c r="A11" s="1242"/>
      <c r="B11" s="1242"/>
      <c r="C11" s="1242"/>
      <c r="D11" s="1241"/>
      <c r="E11" s="1243"/>
      <c r="F11" s="2521"/>
      <c r="G11" s="2524"/>
      <c r="H11" s="2525"/>
      <c r="I11" s="2240"/>
      <c r="J11" s="2240"/>
      <c r="K11" s="2240"/>
      <c r="L11" s="2288" t="s">
        <v>1006</v>
      </c>
      <c r="M11" s="2288" t="s">
        <v>1007</v>
      </c>
      <c r="N11" s="2240" t="s">
        <v>1008</v>
      </c>
      <c r="O11" s="2240"/>
      <c r="P11" s="2531" t="s">
        <v>977</v>
      </c>
      <c r="Q11" s="2531" t="s">
        <v>1009</v>
      </c>
      <c r="R11" s="2531" t="s">
        <v>1010</v>
      </c>
      <c r="S11" s="2531" t="s">
        <v>1011</v>
      </c>
      <c r="T11" s="2531"/>
      <c r="U11" s="2531"/>
      <c r="V11" s="2531"/>
      <c r="W11" s="2531"/>
      <c r="X11" s="2531"/>
      <c r="Y11" s="2531"/>
      <c r="Z11" s="2307"/>
      <c r="AA11" s="2308"/>
      <c r="AB11" s="2240" t="s">
        <v>1012</v>
      </c>
      <c r="AC11" s="2240"/>
      <c r="AD11" s="2214" t="s">
        <v>1013</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1014</v>
      </c>
      <c r="K12" s="2240"/>
      <c r="L12" s="2345"/>
      <c r="M12" s="2345"/>
      <c r="N12" s="2240"/>
      <c r="O12" s="2240"/>
      <c r="P12" s="2531"/>
      <c r="Q12" s="2531"/>
      <c r="R12" s="2531"/>
      <c r="S12" s="1247" t="s">
        <v>86</v>
      </c>
      <c r="T12" s="1247" t="s">
        <v>87</v>
      </c>
      <c r="U12" s="1247" t="s">
        <v>85</v>
      </c>
      <c r="V12" s="1247" t="s">
        <v>1015</v>
      </c>
      <c r="W12" s="1247" t="s">
        <v>85</v>
      </c>
      <c r="X12" s="1247" t="s">
        <v>1016</v>
      </c>
      <c r="Y12" s="1247" t="s">
        <v>1017</v>
      </c>
      <c r="Z12" s="2313"/>
      <c r="AA12" s="2314"/>
      <c r="AB12" s="1254" t="s">
        <v>1018</v>
      </c>
      <c r="AC12" s="1254" t="s">
        <v>1019</v>
      </c>
      <c r="AD12" s="1254" t="s">
        <v>1018</v>
      </c>
      <c r="AE12" s="1254" t="s">
        <v>1019</v>
      </c>
      <c r="AF12" s="2345"/>
      <c r="AG12" s="1267" t="s">
        <v>1020</v>
      </c>
      <c r="AH12" s="1267" t="s">
        <v>1021</v>
      </c>
      <c r="AI12" s="2345"/>
      <c r="AJ12" s="1267" t="s">
        <v>1020</v>
      </c>
      <c r="AK12" s="1267" t="s">
        <v>1021</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21">
      <c r="A14" s="1280" t="s">
        <v>990</v>
      </c>
      <c r="B14" s="1279"/>
      <c r="C14" s="1279"/>
      <c r="D14" s="1273"/>
      <c r="E14" s="1283" t="s">
        <v>22</v>
      </c>
      <c r="F14" s="1235" t="str">
        <f>INDEX(IP_MAIN_LIST_NAME_IP,MATCH(A14,IP_MAIN_LIST_IP_ID,0))&amp;" ("&amp;INDEX(IP_MAIN_START_DATE,MATCH(A14,IP_MAIN_LIST_IP_ID,0))&amp;"-"&amp;INDEX(IP_MAIN_END_DATE,MATCH(A14,IP_MAIN_LIST_IP_ID,0))&amp;")"</f>
        <v>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 (01.01.2023-31.12.2024)</v>
      </c>
      <c r="G14" s="1236"/>
      <c r="H14" s="1236"/>
      <c r="I14" s="1298"/>
      <c r="J14" s="1298"/>
      <c r="K14" s="1299"/>
      <c r="L14" s="1299"/>
      <c r="M14" s="1299"/>
      <c r="N14" s="1300"/>
      <c r="O14" s="1300"/>
      <c r="P14" s="1300"/>
      <c r="Q14" s="1300"/>
      <c r="R14" s="1300"/>
      <c r="S14" s="1300"/>
      <c r="T14" s="1300"/>
      <c r="U14" s="1300"/>
      <c r="V14" s="1300"/>
      <c r="W14" s="1300"/>
      <c r="X14" s="1300"/>
      <c r="Y14" s="1300"/>
      <c r="Z14" s="1300"/>
      <c r="AA14" s="1300"/>
      <c r="AB14" s="1300"/>
      <c r="AC14" s="1300"/>
      <c r="AD14" s="1300"/>
      <c r="AE14" s="1301"/>
      <c r="AF14" s="1299"/>
      <c r="AG14" s="1299"/>
      <c r="AH14" s="1299"/>
      <c r="AI14" s="1299"/>
      <c r="AJ14" s="1299"/>
      <c r="AK14" s="1299"/>
      <c r="AL14" s="2101"/>
      <c r="AM14" s="1936"/>
      <c r="AN14" s="1936"/>
      <c r="AO14" s="1936"/>
      <c r="AP14" s="1936"/>
      <c r="AQ14" s="1936"/>
      <c r="AR14" s="1936"/>
      <c r="AS14" s="1936"/>
      <c r="AT14" s="1936"/>
      <c r="AU14" s="1936"/>
      <c r="AV14" s="1936"/>
      <c r="AW14" s="1936"/>
      <c r="AX14" s="1936"/>
      <c r="AY14" s="1936"/>
      <c r="AZ14" s="1936"/>
      <c r="BA14" s="1936"/>
      <c r="BB14" s="1936"/>
      <c r="BC14" s="1936"/>
      <c r="BD14" s="1936"/>
      <c r="BE14" s="1936"/>
      <c r="BF14" s="1936"/>
      <c r="BG14" s="4345"/>
    </row>
    <row customHeight="1" ht="9.75">
      <c r="A15" s="1279" t="s">
        <v>990</v>
      </c>
      <c r="B15" s="1279"/>
      <c r="C15" s="1279"/>
      <c r="D15" s="1273"/>
      <c r="E15" s="1283"/>
      <c r="F15" s="2649">
        <v>2023</v>
      </c>
      <c r="G15" s="2628"/>
      <c r="H15" s="2653" t="s">
        <v>371</v>
      </c>
      <c r="I15" s="2654"/>
      <c r="J15" s="2655"/>
      <c r="K15" s="2655"/>
      <c r="L15" s="2647"/>
      <c r="M15" s="2381"/>
      <c r="N15" s="2149"/>
      <c r="O15" s="2148"/>
      <c r="P15" s="2149"/>
      <c r="Q15" s="2149"/>
      <c r="R15" s="2149"/>
      <c r="S15" s="2149"/>
      <c r="T15" s="2149"/>
      <c r="U15" s="2149"/>
      <c r="V15" s="2149"/>
      <c r="W15" s="2149"/>
      <c r="X15" s="2149"/>
      <c r="Y15" s="2149"/>
      <c r="Z15" s="2149"/>
      <c r="AA15" s="2149"/>
      <c r="AB15" s="2149"/>
      <c r="AC15" s="2149"/>
      <c r="AD15" s="2149"/>
      <c r="AE15" s="2149"/>
      <c r="AF15" s="2651"/>
      <c r="AG15" s="2647"/>
      <c r="AH15" s="2647"/>
      <c r="AI15" s="2651"/>
      <c r="AJ15" s="2647"/>
      <c r="AK15" s="2647"/>
      <c r="AL15" s="2101"/>
      <c r="AM15" s="1936"/>
      <c r="AN15" s="1936"/>
      <c r="AO15" s="1936"/>
      <c r="AP15" s="1936"/>
      <c r="AQ15" s="1936"/>
      <c r="AR15" s="1936"/>
      <c r="AS15" s="1936"/>
      <c r="AT15" s="1936"/>
      <c r="AU15" s="1936"/>
      <c r="AV15" s="1936"/>
      <c r="AW15" s="1936"/>
      <c r="AX15" s="1936"/>
      <c r="AY15" s="1936"/>
      <c r="AZ15" s="1936"/>
      <c r="BA15" s="1936"/>
      <c r="BB15" s="1936"/>
      <c r="BC15" s="1936"/>
      <c r="BD15" s="1936"/>
      <c r="BE15" s="1936"/>
      <c r="BF15" s="1936"/>
      <c r="BG15" s="4345"/>
    </row>
    <row customHeight="1" ht="0">
      <c r="A16" s="1279" t="s">
        <v>990</v>
      </c>
      <c r="B16" s="1279"/>
      <c r="C16" s="1279"/>
      <c r="D16" s="1273"/>
      <c r="E16" s="1283"/>
      <c r="F16" s="2649"/>
      <c r="G16" s="2628"/>
      <c r="H16" s="2653"/>
      <c r="I16" s="2654"/>
      <c r="J16" s="2655"/>
      <c r="K16" s="2655"/>
      <c r="L16" s="2647"/>
      <c r="M16" s="2381"/>
      <c r="N16" s="2656"/>
      <c r="O16" s="2657"/>
      <c r="P16" s="2701"/>
      <c r="Q16" s="2652"/>
      <c r="R16" s="2652"/>
      <c r="S16" s="2652"/>
      <c r="T16" s="2652"/>
      <c r="U16" s="2652"/>
      <c r="V16" s="2652"/>
      <c r="W16" s="2652"/>
      <c r="X16" s="2652"/>
      <c r="Y16" s="2652"/>
      <c r="Z16" s="2150"/>
      <c r="AA16" s="2151"/>
      <c r="AB16" s="2151"/>
      <c r="AC16" s="2152"/>
      <c r="AD16" s="2152"/>
      <c r="AE16" s="2153"/>
      <c r="AF16" s="2651"/>
      <c r="AG16" s="2647"/>
      <c r="AH16" s="2647"/>
      <c r="AI16" s="2651"/>
      <c r="AJ16" s="2647"/>
      <c r="AK16" s="2647"/>
      <c r="AL16" s="2101"/>
      <c r="AM16" s="1936"/>
      <c r="AN16" s="1936"/>
      <c r="AO16" s="1936"/>
      <c r="AP16" s="1936"/>
      <c r="AQ16" s="1936"/>
      <c r="AR16" s="1936"/>
      <c r="AS16" s="1936"/>
      <c r="AT16" s="1936"/>
      <c r="AU16" s="1936"/>
      <c r="AV16" s="1936"/>
      <c r="AW16" s="1936"/>
      <c r="AX16" s="1936"/>
      <c r="AY16" s="1936"/>
      <c r="AZ16" s="1936"/>
      <c r="BA16" s="1936"/>
      <c r="BB16" s="1936"/>
      <c r="BC16" s="1936"/>
      <c r="BD16" s="1936"/>
      <c r="BE16" s="1936"/>
      <c r="BF16" s="1936"/>
      <c r="BG16" s="4345"/>
    </row>
    <row customHeight="1" ht="0">
      <c r="A17" s="1279" t="s">
        <v>990</v>
      </c>
      <c r="B17" s="1279"/>
      <c r="C17" s="1279"/>
      <c r="D17" s="1273"/>
      <c r="E17" s="1283"/>
      <c r="F17" s="2649"/>
      <c r="G17" s="2628"/>
      <c r="H17" s="2653"/>
      <c r="I17" s="2654"/>
      <c r="J17" s="2655"/>
      <c r="K17" s="2655"/>
      <c r="L17" s="2647"/>
      <c r="M17" s="2381"/>
      <c r="N17" s="2656"/>
      <c r="O17" s="2657"/>
      <c r="P17" s="2702"/>
      <c r="Q17" s="2652"/>
      <c r="R17" s="2652"/>
      <c r="S17" s="2652"/>
      <c r="T17" s="2652"/>
      <c r="U17" s="2652"/>
      <c r="V17" s="2652"/>
      <c r="W17" s="2652"/>
      <c r="X17" s="2652"/>
      <c r="Y17" s="2652"/>
      <c r="Z17" s="2154"/>
      <c r="AA17" s="2155"/>
      <c r="AB17" s="2156"/>
      <c r="AC17" s="2157"/>
      <c r="AD17" s="2156"/>
      <c r="AE17" s="2157"/>
      <c r="AF17" s="2651"/>
      <c r="AG17" s="2647"/>
      <c r="AH17" s="2647"/>
      <c r="AI17" s="2651"/>
      <c r="AJ17" s="2647"/>
      <c r="AK17" s="2647"/>
      <c r="AL17" s="2101"/>
      <c r="AM17" s="1936"/>
      <c r="AN17" s="1936"/>
      <c r="AO17" s="1936"/>
      <c r="AP17" s="1936"/>
      <c r="AQ17" s="1936"/>
      <c r="AR17" s="1936"/>
      <c r="AS17" s="1936"/>
      <c r="AT17" s="1936"/>
      <c r="AU17" s="1936"/>
      <c r="AV17" s="1936"/>
      <c r="AW17" s="1936"/>
      <c r="AX17" s="1936"/>
      <c r="AY17" s="1936"/>
      <c r="AZ17" s="1936"/>
      <c r="BA17" s="1936"/>
      <c r="BB17" s="1936"/>
      <c r="BC17" s="1936"/>
      <c r="BD17" s="1936"/>
      <c r="BE17" s="1936"/>
      <c r="BF17" s="1936"/>
      <c r="BG17" s="4345"/>
    </row>
    <row customHeight="1" ht="42">
      <c r="A18" s="1279" t="s">
        <v>990</v>
      </c>
      <c r="B18" s="1279"/>
      <c r="C18" s="1279"/>
      <c r="D18" s="1273"/>
      <c r="E18" s="1283"/>
      <c r="F18" s="2649"/>
      <c r="G18" s="2628"/>
      <c r="H18" s="2653"/>
      <c r="I18" s="2654"/>
      <c r="J18" s="2655"/>
      <c r="K18" s="2655"/>
      <c r="L18" s="2647"/>
      <c r="M18" s="2381"/>
      <c r="N18" s="2656"/>
      <c r="O18" s="2657"/>
      <c r="P18" s="2703"/>
      <c r="Q18" s="2652"/>
      <c r="R18" s="2652"/>
      <c r="S18" s="2652"/>
      <c r="T18" s="2652"/>
      <c r="U18" s="2652"/>
      <c r="V18" s="2652"/>
      <c r="W18" s="2652"/>
      <c r="X18" s="2652"/>
      <c r="Y18" s="2652"/>
      <c r="Z18" s="2150"/>
      <c r="AA18" s="2151"/>
      <c r="AB18" s="2158"/>
      <c r="AC18" s="2152"/>
      <c r="AD18" s="2152"/>
      <c r="AE18" s="2159"/>
      <c r="AF18" s="2651"/>
      <c r="AG18" s="2647"/>
      <c r="AH18" s="2647"/>
      <c r="AI18" s="2651"/>
      <c r="AJ18" s="2647"/>
      <c r="AK18" s="2647"/>
      <c r="AL18" s="2101"/>
      <c r="AM18" s="1936"/>
      <c r="AN18" s="1936"/>
      <c r="AO18" s="1936"/>
      <c r="AP18" s="1936"/>
      <c r="AQ18" s="1936"/>
      <c r="AR18" s="1936"/>
      <c r="AS18" s="1936"/>
      <c r="AT18" s="1936"/>
      <c r="AU18" s="1936"/>
      <c r="AV18" s="1936"/>
      <c r="AW18" s="1936"/>
      <c r="AX18" s="1936"/>
      <c r="AY18" s="1936"/>
      <c r="AZ18" s="1936"/>
      <c r="BA18" s="1936"/>
      <c r="BB18" s="1936"/>
      <c r="BC18" s="1936"/>
      <c r="BD18" s="1936"/>
      <c r="BE18" s="1936"/>
      <c r="BF18" s="1936"/>
      <c r="BG18" s="4345"/>
    </row>
    <row customHeight="1" ht="0">
      <c r="A19" s="1279" t="s">
        <v>990</v>
      </c>
      <c r="B19" s="1279"/>
      <c r="C19" s="1279"/>
      <c r="D19" s="1273"/>
      <c r="E19" s="1283"/>
      <c r="F19" s="2649"/>
      <c r="G19" s="2628"/>
      <c r="H19" s="2653"/>
      <c r="I19" s="2654"/>
      <c r="J19" s="2655"/>
      <c r="K19" s="2655"/>
      <c r="L19" s="2647"/>
      <c r="M19" s="2381"/>
      <c r="N19" s="2151"/>
      <c r="O19" s="2151"/>
      <c r="P19" s="2158"/>
      <c r="Q19" s="2151"/>
      <c r="R19" s="2151"/>
      <c r="S19" s="2151"/>
      <c r="T19" s="2151"/>
      <c r="U19" s="2151"/>
      <c r="V19" s="2151"/>
      <c r="W19" s="2151"/>
      <c r="X19" s="2151"/>
      <c r="Y19" s="2151"/>
      <c r="Z19" s="2151"/>
      <c r="AA19" s="2151"/>
      <c r="AB19" s="2151"/>
      <c r="AC19" s="2151"/>
      <c r="AD19" s="2151"/>
      <c r="AE19" s="2160"/>
      <c r="AF19" s="2651"/>
      <c r="AG19" s="2647"/>
      <c r="AH19" s="2647"/>
      <c r="AI19" s="2651"/>
      <c r="AJ19" s="2647"/>
      <c r="AK19" s="2647"/>
      <c r="AL19" s="2101"/>
      <c r="AM19" s="1936"/>
      <c r="AN19" s="1936"/>
      <c r="AO19" s="1936"/>
      <c r="AP19" s="1936"/>
      <c r="AQ19" s="1936"/>
      <c r="AR19" s="1936"/>
      <c r="AS19" s="1936"/>
      <c r="AT19" s="1936"/>
      <c r="AU19" s="1936"/>
      <c r="AV19" s="1936"/>
      <c r="AW19" s="1936"/>
      <c r="AX19" s="1936"/>
      <c r="AY19" s="1936"/>
      <c r="AZ19" s="1936"/>
      <c r="BA19" s="1936"/>
      <c r="BB19" s="1936"/>
      <c r="BC19" s="1936"/>
      <c r="BD19" s="1936"/>
      <c r="BE19" s="1936"/>
      <c r="BF19" s="1936"/>
      <c r="BG19" s="4345"/>
    </row>
    <row customHeight="1" ht="11.25">
      <c r="A20" s="1279" t="s">
        <v>990</v>
      </c>
      <c r="B20" s="1279" t="s">
        <v>1022</v>
      </c>
      <c r="C20" s="1279"/>
      <c r="D20" s="1273"/>
      <c r="E20" s="1283"/>
      <c r="F20" s="1942"/>
      <c r="G20" s="4330" t="s">
        <v>684</v>
      </c>
      <c r="H20" s="2628" t="s">
        <v>106</v>
      </c>
      <c r="I20" s="2629" t="s">
        <v>1023</v>
      </c>
      <c r="J20" s="2598" t="s">
        <v>1024</v>
      </c>
      <c r="K20" s="2630" t="s">
        <v>1025</v>
      </c>
      <c r="L20" s="2220" t="s">
        <v>19</v>
      </c>
      <c r="M20" s="2221"/>
      <c r="N20" s="2099"/>
      <c r="O20" s="1290" t="s">
        <v>371</v>
      </c>
      <c r="P20" s="1291"/>
      <c r="Q20" s="1291"/>
      <c r="R20" s="1291"/>
      <c r="S20" s="1291"/>
      <c r="T20" s="1291"/>
      <c r="U20" s="1291"/>
      <c r="V20" s="1291"/>
      <c r="W20" s="1291"/>
      <c r="X20" s="1291"/>
      <c r="Y20" s="1291"/>
      <c r="Z20" s="1291"/>
      <c r="AA20" s="1291"/>
      <c r="AB20" s="1291"/>
      <c r="AC20" s="1291"/>
      <c r="AD20" s="1291"/>
      <c r="AE20" s="1291"/>
      <c r="AF20" s="2619">
        <v>2023</v>
      </c>
      <c r="AG20" s="2620" t="s">
        <v>1026</v>
      </c>
      <c r="AH20" s="2620" t="s">
        <v>1027</v>
      </c>
      <c r="AI20" s="2619"/>
      <c r="AJ20" s="2620"/>
      <c r="AK20" s="2620"/>
      <c r="AL20" s="2101"/>
      <c r="AM20" s="1936"/>
      <c r="AN20" s="1936"/>
      <c r="AO20" s="1936"/>
      <c r="AP20" s="1936"/>
      <c r="AQ20" s="1936"/>
      <c r="AR20" s="1936"/>
      <c r="AS20" s="1936"/>
      <c r="AT20" s="1936"/>
      <c r="AU20" s="1936"/>
      <c r="AV20" s="1936"/>
      <c r="AW20" s="1936"/>
      <c r="AX20" s="1936"/>
      <c r="AY20" s="1936"/>
      <c r="AZ20" s="1936"/>
      <c r="BA20" s="1936"/>
      <c r="BB20" s="1936"/>
      <c r="BC20" s="1936"/>
      <c r="BD20" s="1936"/>
      <c r="BE20" s="1936"/>
      <c r="BF20" s="1936"/>
      <c r="BG20" s="4345"/>
    </row>
    <row customHeight="1" ht="11.25">
      <c r="A21" s="1279" t="s">
        <v>990</v>
      </c>
      <c r="B21" s="1279"/>
      <c r="C21" s="1279"/>
      <c r="D21" s="1273"/>
      <c r="E21" s="1283"/>
      <c r="F21" s="1942"/>
      <c r="G21" s="1943"/>
      <c r="H21" s="2628" t="s">
        <v>371</v>
      </c>
      <c r="I21" s="2629"/>
      <c r="J21" s="2598"/>
      <c r="K21" s="2630"/>
      <c r="L21" s="2220"/>
      <c r="M21" s="2221"/>
      <c r="N21" s="2621"/>
      <c r="O21" s="2622">
        <v>1</v>
      </c>
      <c r="P21" s="2623" t="s">
        <v>65</v>
      </c>
      <c r="Q21" s="4444" t="s">
        <v>1028</v>
      </c>
      <c r="R21" s="4445" t="s">
        <v>1029</v>
      </c>
      <c r="S21" s="4445" t="s">
        <v>1030</v>
      </c>
      <c r="T21" s="4445" t="s">
        <v>1030</v>
      </c>
      <c r="U21" s="4445" t="s">
        <v>1031</v>
      </c>
      <c r="V21" s="4445" t="s">
        <v>1032</v>
      </c>
      <c r="W21" s="4445" t="s">
        <v>1033</v>
      </c>
      <c r="X21" s="4445" t="s">
        <v>1034</v>
      </c>
      <c r="Y21" s="4445" t="s">
        <v>761</v>
      </c>
      <c r="Z21" s="1288"/>
      <c r="AA21" s="1289"/>
      <c r="AB21" s="1289"/>
      <c r="AC21" s="1293"/>
      <c r="AD21" s="1293"/>
      <c r="AE21" s="1294"/>
      <c r="AF21" s="2619"/>
      <c r="AG21" s="2620"/>
      <c r="AH21" s="2620"/>
      <c r="AI21" s="2619"/>
      <c r="AJ21" s="2620"/>
      <c r="AK21" s="2620"/>
      <c r="AL21" s="2101"/>
      <c r="AM21" s="1936"/>
      <c r="AN21" s="1936"/>
      <c r="AO21" s="1936"/>
      <c r="AP21" s="1936"/>
      <c r="AQ21" s="1936"/>
      <c r="AR21" s="1936"/>
      <c r="AS21" s="1936"/>
      <c r="AT21" s="1936"/>
      <c r="AU21" s="1936"/>
      <c r="AV21" s="1936"/>
      <c r="AW21" s="1936"/>
      <c r="AX21" s="1936"/>
      <c r="AY21" s="1936"/>
      <c r="AZ21" s="1936"/>
      <c r="BA21" s="1936"/>
      <c r="BB21" s="1936"/>
      <c r="BC21" s="1936"/>
      <c r="BD21" s="1936"/>
      <c r="BE21" s="1936"/>
      <c r="BF21" s="1936"/>
      <c r="BG21" s="4345"/>
    </row>
    <row customHeight="1" ht="16.666666666666668">
      <c r="A22" s="1279" t="s">
        <v>990</v>
      </c>
      <c r="B22" s="1279"/>
      <c r="C22" s="1279"/>
      <c r="D22" s="1273"/>
      <c r="E22" s="1283"/>
      <c r="F22" s="1942"/>
      <c r="G22" s="1943"/>
      <c r="H22" s="2628" t="s">
        <v>371</v>
      </c>
      <c r="I22" s="2629"/>
      <c r="J22" s="2598"/>
      <c r="K22" s="2630"/>
      <c r="L22" s="2220"/>
      <c r="M22" s="2221"/>
      <c r="N22" s="2621"/>
      <c r="O22" s="2622"/>
      <c r="P22" s="2624"/>
      <c r="Q22" s="4444"/>
      <c r="R22" s="2626"/>
      <c r="S22" s="2627"/>
      <c r="T22" s="2626"/>
      <c r="U22" s="2626"/>
      <c r="V22" s="2626"/>
      <c r="W22" s="2626"/>
      <c r="X22" s="2626"/>
      <c r="Y22" s="2626"/>
      <c r="Z22" s="1941"/>
      <c r="AA22" s="1907">
        <v>1</v>
      </c>
      <c r="AB22" s="1292" t="s">
        <v>1035</v>
      </c>
      <c r="AC22" s="1282">
        <v>2238.57</v>
      </c>
      <c r="AD22" s="1292" t="str">
        <f>AB22</f>
        <v>      Прочие амортизационные отчисления</v>
      </c>
      <c r="AE22" s="1282"/>
      <c r="AF22" s="2619"/>
      <c r="AG22" s="2620"/>
      <c r="AH22" s="2620"/>
      <c r="AI22" s="2619"/>
      <c r="AJ22" s="2620"/>
      <c r="AK22" s="2620"/>
      <c r="AL22" s="2101"/>
      <c r="AM22" s="1936"/>
      <c r="AN22" s="1936"/>
      <c r="AO22" s="1936"/>
      <c r="AP22" s="1936"/>
      <c r="AQ22" s="1936"/>
      <c r="AR22" s="1936"/>
      <c r="AS22" s="1936"/>
      <c r="AT22" s="1936"/>
      <c r="AU22" s="1936"/>
      <c r="AV22" s="1936"/>
      <c r="AW22" s="1936"/>
      <c r="AX22" s="1936"/>
      <c r="AY22" s="1936"/>
      <c r="AZ22" s="1936"/>
      <c r="BA22" s="1936"/>
      <c r="BB22" s="1936"/>
      <c r="BC22" s="1936"/>
      <c r="BD22" s="1936"/>
      <c r="BE22" s="1936"/>
      <c r="BF22" s="1936"/>
      <c r="BG22" s="4345"/>
    </row>
    <row customHeight="1" ht="21.666666666666668">
      <c r="A23" s="1279" t="s">
        <v>990</v>
      </c>
      <c r="B23" s="1279"/>
      <c r="C23" s="1279"/>
      <c r="D23" s="1273"/>
      <c r="E23" s="1283"/>
      <c r="F23" s="1943"/>
      <c r="G23" s="1943"/>
      <c r="H23" s="1943"/>
      <c r="I23" s="1943"/>
      <c r="J23" s="1943"/>
      <c r="K23" s="1943"/>
      <c r="L23" s="1943"/>
      <c r="M23" s="1943"/>
      <c r="N23" s="1943"/>
      <c r="O23" s="1943"/>
      <c r="P23" s="1943"/>
      <c r="Q23" s="1943"/>
      <c r="R23" s="1943"/>
      <c r="S23" s="1943"/>
      <c r="T23" s="1943"/>
      <c r="U23" s="1943"/>
      <c r="V23" s="1943"/>
      <c r="W23" s="1943"/>
      <c r="X23" s="1943"/>
      <c r="Y23" s="1943"/>
      <c r="Z23" s="4330" t="s">
        <v>684</v>
      </c>
      <c r="AA23" s="1927" t="s">
        <v>107</v>
      </c>
      <c r="AB23" s="1292" t="s">
        <v>1036</v>
      </c>
      <c r="AC23" s="1282">
        <v>1349.04</v>
      </c>
      <c r="AD23" s="1292" t="str">
        <f>AB23</f>
        <v>  Прибыль направляемая на инвестиции</v>
      </c>
      <c r="AE23" s="1282"/>
      <c r="AF23" s="1944"/>
      <c r="AG23" s="1872"/>
      <c r="AH23" s="1872"/>
      <c r="AI23" s="1944"/>
      <c r="AJ23" s="1872"/>
      <c r="AK23" s="2100"/>
      <c r="AL23" s="2101"/>
      <c r="AM23" s="1936"/>
      <c r="AN23" s="1936"/>
      <c r="AO23" s="1936"/>
      <c r="AP23" s="1936"/>
      <c r="AQ23" s="1936"/>
      <c r="AR23" s="1936"/>
      <c r="AS23" s="1936"/>
      <c r="AT23" s="1936"/>
      <c r="AU23" s="1936"/>
      <c r="AV23" s="1936"/>
      <c r="AW23" s="1936"/>
      <c r="AX23" s="1936"/>
      <c r="AY23" s="1936"/>
      <c r="AZ23" s="1936"/>
      <c r="BA23" s="1936"/>
      <c r="BB23" s="1936"/>
      <c r="BC23" s="1936"/>
      <c r="BD23" s="1936"/>
      <c r="BE23" s="1936"/>
      <c r="BF23" s="1936"/>
      <c r="BG23" s="4345"/>
    </row>
    <row customHeight="1" ht="23.333333333333332">
      <c r="A24" s="1279" t="s">
        <v>990</v>
      </c>
      <c r="B24" s="1279"/>
      <c r="C24" s="1279"/>
      <c r="D24" s="1273"/>
      <c r="E24" s="1283"/>
      <c r="F24" s="1943"/>
      <c r="G24" s="1943"/>
      <c r="H24" s="1943"/>
      <c r="I24" s="1943"/>
      <c r="J24" s="1943"/>
      <c r="K24" s="1943"/>
      <c r="L24" s="1943"/>
      <c r="M24" s="1943"/>
      <c r="N24" s="1943"/>
      <c r="O24" s="1943"/>
      <c r="P24" s="1943"/>
      <c r="Q24" s="1943"/>
      <c r="R24" s="1943"/>
      <c r="S24" s="1943"/>
      <c r="T24" s="1943"/>
      <c r="U24" s="1943"/>
      <c r="V24" s="1943"/>
      <c r="W24" s="1943"/>
      <c r="X24" s="1943"/>
      <c r="Y24" s="1943"/>
      <c r="Z24" s="4330" t="s">
        <v>684</v>
      </c>
      <c r="AA24" s="1927" t="s">
        <v>90</v>
      </c>
      <c r="AB24" s="1292" t="s">
        <v>1037</v>
      </c>
      <c r="AC24" s="1282">
        <v>14350.41</v>
      </c>
      <c r="AD24" s="1292" t="str">
        <f>AB24</f>
        <v>      Займы, предоставленные Фондом ЖКХ за счет средств ФНБ</v>
      </c>
      <c r="AE24" s="1282"/>
      <c r="AF24" s="1944"/>
      <c r="AG24" s="1872"/>
      <c r="AH24" s="1872"/>
      <c r="AI24" s="1944"/>
      <c r="AJ24" s="1872"/>
      <c r="AK24" s="2100"/>
      <c r="AL24" s="2101"/>
      <c r="AM24" s="1936"/>
      <c r="AN24" s="1936"/>
      <c r="AO24" s="1936"/>
      <c r="AP24" s="1936"/>
      <c r="AQ24" s="1936"/>
      <c r="AR24" s="1936"/>
      <c r="AS24" s="1936"/>
      <c r="AT24" s="1936"/>
      <c r="AU24" s="1936"/>
      <c r="AV24" s="1936"/>
      <c r="AW24" s="1936"/>
      <c r="AX24" s="1936"/>
      <c r="AY24" s="1936"/>
      <c r="AZ24" s="1936"/>
      <c r="BA24" s="1936"/>
      <c r="BB24" s="1936"/>
      <c r="BC24" s="1936"/>
      <c r="BD24" s="1936"/>
      <c r="BE24" s="1936"/>
      <c r="BF24" s="1936"/>
      <c r="BG24" s="4345"/>
    </row>
    <row customHeight="1" ht="30">
      <c r="A25" s="1279" t="s">
        <v>990</v>
      </c>
      <c r="B25" s="1279"/>
      <c r="C25" s="1279"/>
      <c r="D25" s="1273"/>
      <c r="E25" s="1283"/>
      <c r="F25" s="1942"/>
      <c r="G25" s="1943"/>
      <c r="H25" s="2628" t="s">
        <v>371</v>
      </c>
      <c r="I25" s="2629"/>
      <c r="J25" s="2598"/>
      <c r="K25" s="2630"/>
      <c r="L25" s="2220"/>
      <c r="M25" s="2221"/>
      <c r="N25" s="2621"/>
      <c r="O25" s="2622"/>
      <c r="P25" s="2625"/>
      <c r="Q25" s="4444"/>
      <c r="R25" s="2626"/>
      <c r="S25" s="2627"/>
      <c r="T25" s="2626"/>
      <c r="U25" s="2626"/>
      <c r="V25" s="2626"/>
      <c r="W25" s="2626"/>
      <c r="X25" s="2626"/>
      <c r="Y25" s="2626"/>
      <c r="Z25" s="1288"/>
      <c r="AA25" s="1289"/>
      <c r="AB25" s="1354" t="s">
        <v>1038</v>
      </c>
      <c r="AC25" s="1293"/>
      <c r="AD25" s="1293"/>
      <c r="AE25" s="1295"/>
      <c r="AF25" s="2619"/>
      <c r="AG25" s="2620"/>
      <c r="AH25" s="2620"/>
      <c r="AI25" s="2619"/>
      <c r="AJ25" s="2620"/>
      <c r="AK25" s="2620"/>
      <c r="AL25" s="2101"/>
      <c r="AM25" s="1936"/>
      <c r="AN25" s="1936"/>
      <c r="AO25" s="1936"/>
      <c r="AP25" s="1936"/>
      <c r="AQ25" s="1936"/>
      <c r="AR25" s="1936"/>
      <c r="AS25" s="1936"/>
      <c r="AT25" s="1936"/>
      <c r="AU25" s="1936"/>
      <c r="AV25" s="1936"/>
      <c r="AW25" s="1936"/>
      <c r="AX25" s="1936"/>
      <c r="AY25" s="1936"/>
      <c r="AZ25" s="1936"/>
      <c r="BA25" s="1936"/>
      <c r="BB25" s="1936"/>
      <c r="BC25" s="1936"/>
      <c r="BD25" s="1936"/>
      <c r="BE25" s="1936"/>
      <c r="BF25" s="1936"/>
      <c r="BG25" s="4345"/>
    </row>
    <row customHeight="1" ht="11.25">
      <c r="A26" s="1279" t="s">
        <v>990</v>
      </c>
      <c r="B26" s="1279"/>
      <c r="C26" s="1279"/>
      <c r="D26" s="1273"/>
      <c r="E26" s="1283"/>
      <c r="F26" s="1942"/>
      <c r="G26" s="1943"/>
      <c r="H26" s="2628" t="s">
        <v>371</v>
      </c>
      <c r="I26" s="2629"/>
      <c r="J26" s="2598"/>
      <c r="K26" s="2630"/>
      <c r="L26" s="2220"/>
      <c r="M26" s="2221"/>
      <c r="N26" s="1288"/>
      <c r="O26" s="1289"/>
      <c r="P26" s="1281" t="s">
        <v>1039</v>
      </c>
      <c r="Q26" s="1289"/>
      <c r="R26" s="1289"/>
      <c r="S26" s="1289"/>
      <c r="T26" s="1289"/>
      <c r="U26" s="1289"/>
      <c r="V26" s="1289"/>
      <c r="W26" s="1289"/>
      <c r="X26" s="1289"/>
      <c r="Y26" s="1289"/>
      <c r="Z26" s="1289"/>
      <c r="AA26" s="1289"/>
      <c r="AB26" s="1289"/>
      <c r="AC26" s="1289"/>
      <c r="AD26" s="1289"/>
      <c r="AE26" s="1296"/>
      <c r="AF26" s="2619"/>
      <c r="AG26" s="2620"/>
      <c r="AH26" s="2620"/>
      <c r="AI26" s="2619"/>
      <c r="AJ26" s="2620"/>
      <c r="AK26" s="2620"/>
      <c r="AL26" s="2101"/>
      <c r="AM26" s="1936"/>
      <c r="AN26" s="1936"/>
      <c r="AO26" s="1936"/>
      <c r="AP26" s="1936"/>
      <c r="AQ26" s="1936"/>
      <c r="AR26" s="1936"/>
      <c r="AS26" s="1936"/>
      <c r="AT26" s="1936"/>
      <c r="AU26" s="1936"/>
      <c r="AV26" s="1936"/>
      <c r="AW26" s="1936"/>
      <c r="AX26" s="1936"/>
      <c r="AY26" s="1936"/>
      <c r="AZ26" s="1936"/>
      <c r="BA26" s="1936"/>
      <c r="BB26" s="1936"/>
      <c r="BC26" s="1936"/>
      <c r="BD26" s="1936"/>
      <c r="BE26" s="1936"/>
      <c r="BF26" s="1936"/>
      <c r="BG26" s="4345"/>
    </row>
    <row customHeight="1" ht="11.25">
      <c r="A27" s="1279" t="s">
        <v>990</v>
      </c>
      <c r="B27" s="1279" t="s">
        <v>1022</v>
      </c>
      <c r="C27" s="1279"/>
      <c r="D27" s="1273"/>
      <c r="E27" s="1283"/>
      <c r="F27" s="1942"/>
      <c r="G27" s="4330" t="s">
        <v>684</v>
      </c>
      <c r="H27" s="2628" t="s">
        <v>107</v>
      </c>
      <c r="I27" s="2629" t="s">
        <v>1023</v>
      </c>
      <c r="J27" s="2598" t="s">
        <v>1024</v>
      </c>
      <c r="K27" s="2630" t="s">
        <v>1040</v>
      </c>
      <c r="L27" s="2220" t="s">
        <v>19</v>
      </c>
      <c r="M27" s="2221"/>
      <c r="N27" s="2099"/>
      <c r="O27" s="1290" t="s">
        <v>371</v>
      </c>
      <c r="P27" s="1291"/>
      <c r="Q27" s="1291"/>
      <c r="R27" s="1291"/>
      <c r="S27" s="1291"/>
      <c r="T27" s="1291"/>
      <c r="U27" s="1291"/>
      <c r="V27" s="1291"/>
      <c r="W27" s="1291"/>
      <c r="X27" s="1291"/>
      <c r="Y27" s="1291"/>
      <c r="Z27" s="1291"/>
      <c r="AA27" s="1291"/>
      <c r="AB27" s="1291"/>
      <c r="AC27" s="1291"/>
      <c r="AD27" s="1291"/>
      <c r="AE27" s="1291"/>
      <c r="AF27" s="2619">
        <v>2023</v>
      </c>
      <c r="AG27" s="2620" t="s">
        <v>1026</v>
      </c>
      <c r="AH27" s="2620" t="s">
        <v>1027</v>
      </c>
      <c r="AI27" s="2619"/>
      <c r="AJ27" s="2620"/>
      <c r="AK27" s="2620"/>
      <c r="AL27" s="2101"/>
      <c r="AM27" s="1936"/>
      <c r="AN27" s="1936"/>
      <c r="AO27" s="1936"/>
      <c r="AP27" s="1936"/>
      <c r="AQ27" s="1936"/>
      <c r="AR27" s="1936"/>
      <c r="AS27" s="1936"/>
      <c r="AT27" s="1936"/>
      <c r="AU27" s="1936"/>
      <c r="AV27" s="1936"/>
      <c r="AW27" s="1936"/>
      <c r="AX27" s="1936"/>
      <c r="AY27" s="1936"/>
      <c r="AZ27" s="1936"/>
      <c r="BA27" s="1936"/>
      <c r="BB27" s="1936"/>
      <c r="BC27" s="1936"/>
      <c r="BD27" s="1936"/>
      <c r="BE27" s="1936"/>
      <c r="BF27" s="1936"/>
      <c r="BG27" s="4345"/>
    </row>
    <row customHeight="1" ht="11.25">
      <c r="A28" s="1279" t="s">
        <v>990</v>
      </c>
      <c r="B28" s="1279"/>
      <c r="C28" s="1279"/>
      <c r="D28" s="1273"/>
      <c r="E28" s="1283"/>
      <c r="F28" s="1942"/>
      <c r="G28" s="1943"/>
      <c r="H28" s="2628" t="s">
        <v>106</v>
      </c>
      <c r="I28" s="2629"/>
      <c r="J28" s="2598"/>
      <c r="K28" s="2630"/>
      <c r="L28" s="2220"/>
      <c r="M28" s="2221"/>
      <c r="N28" s="2621"/>
      <c r="O28" s="2622">
        <v>1</v>
      </c>
      <c r="P28" s="2623" t="s">
        <v>65</v>
      </c>
      <c r="Q28" s="4444" t="s">
        <v>1041</v>
      </c>
      <c r="R28" s="4445" t="s">
        <v>1029</v>
      </c>
      <c r="S28" s="4445" t="s">
        <v>1030</v>
      </c>
      <c r="T28" s="4445" t="s">
        <v>1030</v>
      </c>
      <c r="U28" s="4445" t="s">
        <v>1031</v>
      </c>
      <c r="V28" s="4445" t="s">
        <v>1032</v>
      </c>
      <c r="W28" s="4445" t="s">
        <v>1033</v>
      </c>
      <c r="X28" s="4445" t="s">
        <v>1042</v>
      </c>
      <c r="Y28" s="4445" t="s">
        <v>761</v>
      </c>
      <c r="Z28" s="1288"/>
      <c r="AA28" s="1289"/>
      <c r="AB28" s="1289"/>
      <c r="AC28" s="1293"/>
      <c r="AD28" s="1293"/>
      <c r="AE28" s="1294"/>
      <c r="AF28" s="2619"/>
      <c r="AG28" s="2620"/>
      <c r="AH28" s="2620"/>
      <c r="AI28" s="2619"/>
      <c r="AJ28" s="2620"/>
      <c r="AK28" s="2620"/>
      <c r="AL28" s="2101"/>
      <c r="AM28" s="1936"/>
      <c r="AN28" s="1936"/>
      <c r="AO28" s="1936"/>
      <c r="AP28" s="1936"/>
      <c r="AQ28" s="1936"/>
      <c r="AR28" s="1936"/>
      <c r="AS28" s="1936"/>
      <c r="AT28" s="1936"/>
      <c r="AU28" s="1936"/>
      <c r="AV28" s="1936"/>
      <c r="AW28" s="1936"/>
      <c r="AX28" s="1936"/>
      <c r="AY28" s="1936"/>
      <c r="AZ28" s="1936"/>
      <c r="BA28" s="1936"/>
      <c r="BB28" s="1936"/>
      <c r="BC28" s="1936"/>
      <c r="BD28" s="1936"/>
      <c r="BE28" s="1936"/>
      <c r="BF28" s="1936"/>
      <c r="BG28" s="4345"/>
    </row>
    <row customHeight="1" ht="23.333333333333332">
      <c r="A29" s="1279" t="s">
        <v>990</v>
      </c>
      <c r="B29" s="1279"/>
      <c r="C29" s="1279"/>
      <c r="D29" s="1273"/>
      <c r="E29" s="1283"/>
      <c r="F29" s="1942"/>
      <c r="G29" s="1943"/>
      <c r="H29" s="2628" t="s">
        <v>106</v>
      </c>
      <c r="I29" s="2629"/>
      <c r="J29" s="2598"/>
      <c r="K29" s="2630"/>
      <c r="L29" s="2220"/>
      <c r="M29" s="2221"/>
      <c r="N29" s="2621"/>
      <c r="O29" s="2622"/>
      <c r="P29" s="2624"/>
      <c r="Q29" s="4444"/>
      <c r="R29" s="2626"/>
      <c r="S29" s="2627"/>
      <c r="T29" s="2626"/>
      <c r="U29" s="2626"/>
      <c r="V29" s="2626"/>
      <c r="W29" s="2626"/>
      <c r="X29" s="2626"/>
      <c r="Y29" s="2626"/>
      <c r="Z29" s="1941"/>
      <c r="AA29" s="1907">
        <v>1</v>
      </c>
      <c r="AB29" s="1292" t="s">
        <v>1035</v>
      </c>
      <c r="AC29" s="1282">
        <v>5415.03</v>
      </c>
      <c r="AD29" s="1292" t="str">
        <f>AB29</f>
        <v>      Прочие амортизационные отчисления</v>
      </c>
      <c r="AE29" s="1282"/>
      <c r="AF29" s="2619"/>
      <c r="AG29" s="2620"/>
      <c r="AH29" s="2620"/>
      <c r="AI29" s="2619"/>
      <c r="AJ29" s="2620"/>
      <c r="AK29" s="2620"/>
      <c r="AL29" s="2101"/>
      <c r="AM29" s="1936"/>
      <c r="AN29" s="1936"/>
      <c r="AO29" s="1936"/>
      <c r="AP29" s="1936"/>
      <c r="AQ29" s="1936"/>
      <c r="AR29" s="1936"/>
      <c r="AS29" s="1936"/>
      <c r="AT29" s="1936"/>
      <c r="AU29" s="1936"/>
      <c r="AV29" s="1936"/>
      <c r="AW29" s="1936"/>
      <c r="AX29" s="1936"/>
      <c r="AY29" s="1936"/>
      <c r="AZ29" s="1936"/>
      <c r="BA29" s="1936"/>
      <c r="BB29" s="1936"/>
      <c r="BC29" s="1936"/>
      <c r="BD29" s="1936"/>
      <c r="BE29" s="1936"/>
      <c r="BF29" s="1936"/>
      <c r="BG29" s="4345"/>
    </row>
    <row customHeight="1" ht="23.333333333333332">
      <c r="A30" s="1279" t="s">
        <v>990</v>
      </c>
      <c r="B30" s="1279"/>
      <c r="C30" s="1279"/>
      <c r="D30" s="1273"/>
      <c r="E30" s="1283"/>
      <c r="F30" s="1943"/>
      <c r="G30" s="1943"/>
      <c r="H30" s="1943"/>
      <c r="I30" s="1943"/>
      <c r="J30" s="1943"/>
      <c r="K30" s="1943"/>
      <c r="L30" s="1943"/>
      <c r="M30" s="1943"/>
      <c r="N30" s="1943"/>
      <c r="O30" s="1943"/>
      <c r="P30" s="1943"/>
      <c r="Q30" s="1943"/>
      <c r="R30" s="1943"/>
      <c r="S30" s="1943"/>
      <c r="T30" s="1943"/>
      <c r="U30" s="1943"/>
      <c r="V30" s="1943"/>
      <c r="W30" s="1943"/>
      <c r="X30" s="1943"/>
      <c r="Y30" s="1943"/>
      <c r="Z30" s="4330" t="s">
        <v>684</v>
      </c>
      <c r="AA30" s="1927" t="s">
        <v>107</v>
      </c>
      <c r="AB30" s="1292" t="s">
        <v>1036</v>
      </c>
      <c r="AC30" s="1282">
        <v>3263.29</v>
      </c>
      <c r="AD30" s="1292" t="str">
        <f>AB30</f>
        <v>  Прибыль направляемая на инвестиции</v>
      </c>
      <c r="AE30" s="1282"/>
      <c r="AF30" s="1944"/>
      <c r="AG30" s="1872"/>
      <c r="AH30" s="1872"/>
      <c r="AI30" s="1944"/>
      <c r="AJ30" s="1872"/>
      <c r="AK30" s="2100"/>
      <c r="AL30" s="2101"/>
      <c r="AM30" s="1936"/>
      <c r="AN30" s="1936"/>
      <c r="AO30" s="1936"/>
      <c r="AP30" s="1936"/>
      <c r="AQ30" s="1936"/>
      <c r="AR30" s="1936"/>
      <c r="AS30" s="1936"/>
      <c r="AT30" s="1936"/>
      <c r="AU30" s="1936"/>
      <c r="AV30" s="1936"/>
      <c r="AW30" s="1936"/>
      <c r="AX30" s="1936"/>
      <c r="AY30" s="1936"/>
      <c r="AZ30" s="1936"/>
      <c r="BA30" s="1936"/>
      <c r="BB30" s="1936"/>
      <c r="BC30" s="1936"/>
      <c r="BD30" s="1936"/>
      <c r="BE30" s="1936"/>
      <c r="BF30" s="1936"/>
      <c r="BG30" s="4345"/>
    </row>
    <row customHeight="1" ht="23.333333333333332">
      <c r="A31" s="1279" t="s">
        <v>990</v>
      </c>
      <c r="B31" s="1279"/>
      <c r="C31" s="1279"/>
      <c r="D31" s="1273"/>
      <c r="E31" s="1283"/>
      <c r="F31" s="1943"/>
      <c r="G31" s="1943"/>
      <c r="H31" s="1943"/>
      <c r="I31" s="1943"/>
      <c r="J31" s="1943"/>
      <c r="K31" s="1943"/>
      <c r="L31" s="1943"/>
      <c r="M31" s="1943"/>
      <c r="N31" s="1943"/>
      <c r="O31" s="1943"/>
      <c r="P31" s="1943"/>
      <c r="Q31" s="1943"/>
      <c r="R31" s="1943"/>
      <c r="S31" s="1943"/>
      <c r="T31" s="1943"/>
      <c r="U31" s="1943"/>
      <c r="V31" s="1943"/>
      <c r="W31" s="1943"/>
      <c r="X31" s="1943"/>
      <c r="Y31" s="1943"/>
      <c r="Z31" s="4330" t="s">
        <v>684</v>
      </c>
      <c r="AA31" s="1927" t="s">
        <v>90</v>
      </c>
      <c r="AB31" s="1292" t="s">
        <v>1037</v>
      </c>
      <c r="AC31" s="1282">
        <v>34713.23</v>
      </c>
      <c r="AD31" s="1292" t="str">
        <f>AB31</f>
        <v>      Займы, предоставленные Фондом ЖКХ за счет средств ФНБ</v>
      </c>
      <c r="AE31" s="1282"/>
      <c r="AF31" s="1944"/>
      <c r="AG31" s="1872"/>
      <c r="AH31" s="1872"/>
      <c r="AI31" s="1944"/>
      <c r="AJ31" s="1872"/>
      <c r="AK31" s="2100"/>
      <c r="AL31" s="2101"/>
      <c r="AM31" s="1936"/>
      <c r="AN31" s="1936"/>
      <c r="AO31" s="1936"/>
      <c r="AP31" s="1936"/>
      <c r="AQ31" s="1936"/>
      <c r="AR31" s="1936"/>
      <c r="AS31" s="1936"/>
      <c r="AT31" s="1936"/>
      <c r="AU31" s="1936"/>
      <c r="AV31" s="1936"/>
      <c r="AW31" s="1936"/>
      <c r="AX31" s="1936"/>
      <c r="AY31" s="1936"/>
      <c r="AZ31" s="1936"/>
      <c r="BA31" s="1936"/>
      <c r="BB31" s="1936"/>
      <c r="BC31" s="1936"/>
      <c r="BD31" s="1936"/>
      <c r="BE31" s="1936"/>
      <c r="BF31" s="1936"/>
      <c r="BG31" s="4345"/>
    </row>
    <row customHeight="1" ht="11.25">
      <c r="A32" s="1279" t="s">
        <v>990</v>
      </c>
      <c r="B32" s="1279"/>
      <c r="C32" s="1279"/>
      <c r="D32" s="1273"/>
      <c r="E32" s="1283"/>
      <c r="F32" s="1942"/>
      <c r="G32" s="1943"/>
      <c r="H32" s="2628" t="s">
        <v>106</v>
      </c>
      <c r="I32" s="2629"/>
      <c r="J32" s="2598"/>
      <c r="K32" s="2630"/>
      <c r="L32" s="2220"/>
      <c r="M32" s="2221"/>
      <c r="N32" s="2621"/>
      <c r="O32" s="2622"/>
      <c r="P32" s="2625"/>
      <c r="Q32" s="4444"/>
      <c r="R32" s="2626"/>
      <c r="S32" s="2627"/>
      <c r="T32" s="2626"/>
      <c r="U32" s="2626"/>
      <c r="V32" s="2626"/>
      <c r="W32" s="2626"/>
      <c r="X32" s="2626"/>
      <c r="Y32" s="2626"/>
      <c r="Z32" s="1288"/>
      <c r="AA32" s="1289"/>
      <c r="AB32" s="1354" t="s">
        <v>1038</v>
      </c>
      <c r="AC32" s="1293"/>
      <c r="AD32" s="1293"/>
      <c r="AE32" s="1295"/>
      <c r="AF32" s="2619"/>
      <c r="AG32" s="2620"/>
      <c r="AH32" s="2620"/>
      <c r="AI32" s="2619"/>
      <c r="AJ32" s="2620"/>
      <c r="AK32" s="2620"/>
      <c r="AL32" s="2101"/>
      <c r="AM32" s="1936"/>
      <c r="AN32" s="1936"/>
      <c r="AO32" s="1936"/>
      <c r="AP32" s="1936"/>
      <c r="AQ32" s="1936"/>
      <c r="AR32" s="1936"/>
      <c r="AS32" s="1936"/>
      <c r="AT32" s="1936"/>
      <c r="AU32" s="1936"/>
      <c r="AV32" s="1936"/>
      <c r="AW32" s="1936"/>
      <c r="AX32" s="1936"/>
      <c r="AY32" s="1936"/>
      <c r="AZ32" s="1936"/>
      <c r="BA32" s="1936"/>
      <c r="BB32" s="1936"/>
      <c r="BC32" s="1936"/>
      <c r="BD32" s="1936"/>
      <c r="BE32" s="1936"/>
      <c r="BF32" s="1936"/>
      <c r="BG32" s="4345"/>
    </row>
    <row customHeight="1" ht="11.25">
      <c r="A33" s="1279" t="s">
        <v>990</v>
      </c>
      <c r="B33" s="1279"/>
      <c r="C33" s="1279"/>
      <c r="D33" s="1273"/>
      <c r="E33" s="1283"/>
      <c r="F33" s="1942"/>
      <c r="G33" s="1943"/>
      <c r="H33" s="2628" t="s">
        <v>106</v>
      </c>
      <c r="I33" s="2629"/>
      <c r="J33" s="2598"/>
      <c r="K33" s="2630"/>
      <c r="L33" s="2220"/>
      <c r="M33" s="2221"/>
      <c r="N33" s="1288"/>
      <c r="O33" s="1289"/>
      <c r="P33" s="1281" t="s">
        <v>1039</v>
      </c>
      <c r="Q33" s="1289"/>
      <c r="R33" s="1289"/>
      <c r="S33" s="1289"/>
      <c r="T33" s="1289"/>
      <c r="U33" s="1289"/>
      <c r="V33" s="1289"/>
      <c r="W33" s="1289"/>
      <c r="X33" s="1289"/>
      <c r="Y33" s="1289"/>
      <c r="Z33" s="1289"/>
      <c r="AA33" s="1289"/>
      <c r="AB33" s="1289"/>
      <c r="AC33" s="1289"/>
      <c r="AD33" s="1289"/>
      <c r="AE33" s="1296"/>
      <c r="AF33" s="2619"/>
      <c r="AG33" s="2620"/>
      <c r="AH33" s="2620"/>
      <c r="AI33" s="2619"/>
      <c r="AJ33" s="2620"/>
      <c r="AK33" s="2620"/>
      <c r="AL33" s="2101"/>
      <c r="AM33" s="1936"/>
      <c r="AN33" s="1936"/>
      <c r="AO33" s="1936"/>
      <c r="AP33" s="1936"/>
      <c r="AQ33" s="1936"/>
      <c r="AR33" s="1936"/>
      <c r="AS33" s="1936"/>
      <c r="AT33" s="1936"/>
      <c r="AU33" s="1936"/>
      <c r="AV33" s="1936"/>
      <c r="AW33" s="1936"/>
      <c r="AX33" s="1936"/>
      <c r="AY33" s="1936"/>
      <c r="AZ33" s="1936"/>
      <c r="BA33" s="1936"/>
      <c r="BB33" s="1936"/>
      <c r="BC33" s="1936"/>
      <c r="BD33" s="1936"/>
      <c r="BE33" s="1936"/>
      <c r="BF33" s="1936"/>
      <c r="BG33" s="4345"/>
    </row>
    <row customHeight="1" ht="11.25">
      <c r="A34" s="1279" t="s">
        <v>990</v>
      </c>
      <c r="B34" s="1279" t="s">
        <v>1022</v>
      </c>
      <c r="C34" s="1279"/>
      <c r="D34" s="1273"/>
      <c r="E34" s="1283"/>
      <c r="F34" s="1942"/>
      <c r="G34" s="4330" t="s">
        <v>684</v>
      </c>
      <c r="H34" s="2628" t="s">
        <v>90</v>
      </c>
      <c r="I34" s="2629" t="s">
        <v>1023</v>
      </c>
      <c r="J34" s="2598" t="s">
        <v>1024</v>
      </c>
      <c r="K34" s="2630" t="s">
        <v>1043</v>
      </c>
      <c r="L34" s="2220" t="s">
        <v>19</v>
      </c>
      <c r="M34" s="2221"/>
      <c r="N34" s="2099"/>
      <c r="O34" s="1290" t="s">
        <v>371</v>
      </c>
      <c r="P34" s="1291"/>
      <c r="Q34" s="1291"/>
      <c r="R34" s="1291"/>
      <c r="S34" s="1291"/>
      <c r="T34" s="1291"/>
      <c r="U34" s="1291"/>
      <c r="V34" s="1291"/>
      <c r="W34" s="1291"/>
      <c r="X34" s="1291"/>
      <c r="Y34" s="1291"/>
      <c r="Z34" s="1291"/>
      <c r="AA34" s="1291"/>
      <c r="AB34" s="1291"/>
      <c r="AC34" s="1291"/>
      <c r="AD34" s="1291"/>
      <c r="AE34" s="1291"/>
      <c r="AF34" s="2619">
        <v>2023</v>
      </c>
      <c r="AG34" s="2620" t="s">
        <v>1026</v>
      </c>
      <c r="AH34" s="2620" t="s">
        <v>1027</v>
      </c>
      <c r="AI34" s="2619"/>
      <c r="AJ34" s="2620"/>
      <c r="AK34" s="2620"/>
      <c r="AL34" s="2101"/>
      <c r="AM34" s="1936"/>
      <c r="AN34" s="1936"/>
      <c r="AO34" s="1936"/>
      <c r="AP34" s="1936"/>
      <c r="AQ34" s="1936"/>
      <c r="AR34" s="1936"/>
      <c r="AS34" s="1936"/>
      <c r="AT34" s="1936"/>
      <c r="AU34" s="1936"/>
      <c r="AV34" s="1936"/>
      <c r="AW34" s="1936"/>
      <c r="AX34" s="1936"/>
      <c r="AY34" s="1936"/>
      <c r="AZ34" s="1936"/>
      <c r="BA34" s="1936"/>
      <c r="BB34" s="1936"/>
      <c r="BC34" s="1936"/>
      <c r="BD34" s="1936"/>
      <c r="BE34" s="1936"/>
      <c r="BF34" s="1936"/>
      <c r="BG34" s="4345"/>
    </row>
    <row customHeight="1" ht="11.25">
      <c r="A35" s="1279" t="s">
        <v>990</v>
      </c>
      <c r="B35" s="1279"/>
      <c r="C35" s="1279"/>
      <c r="D35" s="1273"/>
      <c r="E35" s="1283"/>
      <c r="F35" s="1942"/>
      <c r="G35" s="1943"/>
      <c r="H35" s="2628" t="s">
        <v>107</v>
      </c>
      <c r="I35" s="2629"/>
      <c r="J35" s="2598"/>
      <c r="K35" s="2630"/>
      <c r="L35" s="2220"/>
      <c r="M35" s="2221"/>
      <c r="N35" s="2621"/>
      <c r="O35" s="2622">
        <v>1</v>
      </c>
      <c r="P35" s="2623" t="s">
        <v>65</v>
      </c>
      <c r="Q35" s="4444" t="s">
        <v>1044</v>
      </c>
      <c r="R35" s="4445" t="s">
        <v>1029</v>
      </c>
      <c r="S35" s="4445" t="s">
        <v>1030</v>
      </c>
      <c r="T35" s="4445" t="s">
        <v>1030</v>
      </c>
      <c r="U35" s="4445" t="s">
        <v>1031</v>
      </c>
      <c r="V35" s="4445" t="s">
        <v>1032</v>
      </c>
      <c r="W35" s="4445" t="s">
        <v>1033</v>
      </c>
      <c r="X35" s="4445" t="s">
        <v>1045</v>
      </c>
      <c r="Y35" s="4445" t="s">
        <v>761</v>
      </c>
      <c r="Z35" s="1288"/>
      <c r="AA35" s="1289"/>
      <c r="AB35" s="1289"/>
      <c r="AC35" s="1293"/>
      <c r="AD35" s="1293"/>
      <c r="AE35" s="1294"/>
      <c r="AF35" s="2619"/>
      <c r="AG35" s="2620"/>
      <c r="AH35" s="2620"/>
      <c r="AI35" s="2619"/>
      <c r="AJ35" s="2620"/>
      <c r="AK35" s="2620"/>
      <c r="AL35" s="2101"/>
      <c r="AM35" s="1936"/>
      <c r="AN35" s="1936"/>
      <c r="AO35" s="1936"/>
      <c r="AP35" s="1936"/>
      <c r="AQ35" s="1936"/>
      <c r="AR35" s="1936"/>
      <c r="AS35" s="1936"/>
      <c r="AT35" s="1936"/>
      <c r="AU35" s="1936"/>
      <c r="AV35" s="1936"/>
      <c r="AW35" s="1936"/>
      <c r="AX35" s="1936"/>
      <c r="AY35" s="1936"/>
      <c r="AZ35" s="1936"/>
      <c r="BA35" s="1936"/>
      <c r="BB35" s="1936"/>
      <c r="BC35" s="1936"/>
      <c r="BD35" s="1936"/>
      <c r="BE35" s="1936"/>
      <c r="BF35" s="1936"/>
      <c r="BG35" s="4345"/>
    </row>
    <row customHeight="1" ht="20.833333333333332">
      <c r="A36" s="1279" t="s">
        <v>990</v>
      </c>
      <c r="B36" s="1279"/>
      <c r="C36" s="1279"/>
      <c r="D36" s="1273"/>
      <c r="E36" s="1283"/>
      <c r="F36" s="1942"/>
      <c r="G36" s="1943"/>
      <c r="H36" s="2628" t="s">
        <v>107</v>
      </c>
      <c r="I36" s="2629"/>
      <c r="J36" s="2598"/>
      <c r="K36" s="2630"/>
      <c r="L36" s="2220"/>
      <c r="M36" s="2221"/>
      <c r="N36" s="2621"/>
      <c r="O36" s="2622"/>
      <c r="P36" s="2624"/>
      <c r="Q36" s="4444"/>
      <c r="R36" s="2626"/>
      <c r="S36" s="2627"/>
      <c r="T36" s="2626"/>
      <c r="U36" s="2626"/>
      <c r="V36" s="2626"/>
      <c r="W36" s="2626"/>
      <c r="X36" s="2626"/>
      <c r="Y36" s="2626"/>
      <c r="Z36" s="1941"/>
      <c r="AA36" s="1907">
        <v>1</v>
      </c>
      <c r="AB36" s="1292" t="s">
        <v>1035</v>
      </c>
      <c r="AC36" s="1282">
        <v>67849.78</v>
      </c>
      <c r="AD36" s="1292" t="str">
        <f>AB36</f>
        <v>      Прочие амортизационные отчисления</v>
      </c>
      <c r="AE36" s="1282"/>
      <c r="AF36" s="2619"/>
      <c r="AG36" s="2620"/>
      <c r="AH36" s="2620"/>
      <c r="AI36" s="2619"/>
      <c r="AJ36" s="2620"/>
      <c r="AK36" s="2620"/>
      <c r="AL36" s="2101"/>
      <c r="AM36" s="1936"/>
      <c r="AN36" s="1936"/>
      <c r="AO36" s="1936"/>
      <c r="AP36" s="1936"/>
      <c r="AQ36" s="1936"/>
      <c r="AR36" s="1936"/>
      <c r="AS36" s="1936"/>
      <c r="AT36" s="1936"/>
      <c r="AU36" s="1936"/>
      <c r="AV36" s="1936"/>
      <c r="AW36" s="1936"/>
      <c r="AX36" s="1936"/>
      <c r="AY36" s="1936"/>
      <c r="AZ36" s="1936"/>
      <c r="BA36" s="1936"/>
      <c r="BB36" s="1936"/>
      <c r="BC36" s="1936"/>
      <c r="BD36" s="1936"/>
      <c r="BE36" s="1936"/>
      <c r="BF36" s="1936"/>
      <c r="BG36" s="4345"/>
    </row>
    <row customHeight="1" ht="20.833333333333332">
      <c r="A37" s="1279" t="s">
        <v>990</v>
      </c>
      <c r="B37" s="1279"/>
      <c r="C37" s="1279"/>
      <c r="D37" s="1273"/>
      <c r="E37" s="1283"/>
      <c r="F37" s="1943"/>
      <c r="G37" s="1943"/>
      <c r="H37" s="1943"/>
      <c r="I37" s="1943"/>
      <c r="J37" s="1943"/>
      <c r="K37" s="1943"/>
      <c r="L37" s="1943"/>
      <c r="M37" s="1943"/>
      <c r="N37" s="1943"/>
      <c r="O37" s="1943"/>
      <c r="P37" s="1943"/>
      <c r="Q37" s="1943"/>
      <c r="R37" s="1943"/>
      <c r="S37" s="1943"/>
      <c r="T37" s="1943"/>
      <c r="U37" s="1943"/>
      <c r="V37" s="1943"/>
      <c r="W37" s="1943"/>
      <c r="X37" s="1943"/>
      <c r="Y37" s="1943"/>
      <c r="Z37" s="4330" t="s">
        <v>684</v>
      </c>
      <c r="AA37" s="1927" t="s">
        <v>107</v>
      </c>
      <c r="AB37" s="1292" t="s">
        <v>1036</v>
      </c>
      <c r="AC37" s="1282">
        <v>40888.7</v>
      </c>
      <c r="AD37" s="1292" t="str">
        <f>AB37</f>
        <v>  Прибыль направляемая на инвестиции</v>
      </c>
      <c r="AE37" s="1282"/>
      <c r="AF37" s="1944"/>
      <c r="AG37" s="1872"/>
      <c r="AH37" s="1872"/>
      <c r="AI37" s="1944"/>
      <c r="AJ37" s="1872"/>
      <c r="AK37" s="2100"/>
      <c r="AL37" s="2101"/>
      <c r="AM37" s="1936"/>
      <c r="AN37" s="1936"/>
      <c r="AO37" s="1936"/>
      <c r="AP37" s="1936"/>
      <c r="AQ37" s="1936"/>
      <c r="AR37" s="1936"/>
      <c r="AS37" s="1936"/>
      <c r="AT37" s="1936"/>
      <c r="AU37" s="1936"/>
      <c r="AV37" s="1936"/>
      <c r="AW37" s="1936"/>
      <c r="AX37" s="1936"/>
      <c r="AY37" s="1936"/>
      <c r="AZ37" s="1936"/>
      <c r="BA37" s="1936"/>
      <c r="BB37" s="1936"/>
      <c r="BC37" s="1936"/>
      <c r="BD37" s="1936"/>
      <c r="BE37" s="1936"/>
      <c r="BF37" s="1936"/>
      <c r="BG37" s="4345"/>
    </row>
    <row customHeight="1" ht="20.833333333333332">
      <c r="A38" s="1279" t="s">
        <v>990</v>
      </c>
      <c r="B38" s="1279"/>
      <c r="C38" s="1279"/>
      <c r="D38" s="1273"/>
      <c r="E38" s="1283"/>
      <c r="F38" s="1943"/>
      <c r="G38" s="1943"/>
      <c r="H38" s="1943"/>
      <c r="I38" s="1943"/>
      <c r="J38" s="1943"/>
      <c r="K38" s="1943"/>
      <c r="L38" s="1943"/>
      <c r="M38" s="1943"/>
      <c r="N38" s="1943"/>
      <c r="O38" s="1943"/>
      <c r="P38" s="1943"/>
      <c r="Q38" s="1943"/>
      <c r="R38" s="1943"/>
      <c r="S38" s="1943"/>
      <c r="T38" s="1943"/>
      <c r="U38" s="1943"/>
      <c r="V38" s="1943"/>
      <c r="W38" s="1943"/>
      <c r="X38" s="1943"/>
      <c r="Y38" s="1943"/>
      <c r="Z38" s="4330" t="s">
        <v>684</v>
      </c>
      <c r="AA38" s="1927" t="s">
        <v>90</v>
      </c>
      <c r="AB38" s="1292" t="s">
        <v>1037</v>
      </c>
      <c r="AC38" s="1282">
        <v>434953.18</v>
      </c>
      <c r="AD38" s="1292" t="str">
        <f>AB38</f>
        <v>      Займы, предоставленные Фондом ЖКХ за счет средств ФНБ</v>
      </c>
      <c r="AE38" s="1282"/>
      <c r="AF38" s="1944"/>
      <c r="AG38" s="1872"/>
      <c r="AH38" s="1872"/>
      <c r="AI38" s="1944"/>
      <c r="AJ38" s="1872"/>
      <c r="AK38" s="2100"/>
      <c r="AL38" s="2101"/>
      <c r="AM38" s="1936"/>
      <c r="AN38" s="1936"/>
      <c r="AO38" s="1936"/>
      <c r="AP38" s="1936"/>
      <c r="AQ38" s="1936"/>
      <c r="AR38" s="1936"/>
      <c r="AS38" s="1936"/>
      <c r="AT38" s="1936"/>
      <c r="AU38" s="1936"/>
      <c r="AV38" s="1936"/>
      <c r="AW38" s="1936"/>
      <c r="AX38" s="1936"/>
      <c r="AY38" s="1936"/>
      <c r="AZ38" s="1936"/>
      <c r="BA38" s="1936"/>
      <c r="BB38" s="1936"/>
      <c r="BC38" s="1936"/>
      <c r="BD38" s="1936"/>
      <c r="BE38" s="1936"/>
      <c r="BF38" s="1936"/>
      <c r="BG38" s="4345"/>
    </row>
    <row customHeight="1" ht="11.25">
      <c r="A39" s="1279" t="s">
        <v>990</v>
      </c>
      <c r="B39" s="1279"/>
      <c r="C39" s="1279"/>
      <c r="D39" s="1273"/>
      <c r="E39" s="1283"/>
      <c r="F39" s="1942"/>
      <c r="G39" s="1943"/>
      <c r="H39" s="2628" t="s">
        <v>107</v>
      </c>
      <c r="I39" s="2629"/>
      <c r="J39" s="2598"/>
      <c r="K39" s="2630"/>
      <c r="L39" s="2220"/>
      <c r="M39" s="2221"/>
      <c r="N39" s="2621"/>
      <c r="O39" s="2622"/>
      <c r="P39" s="2625"/>
      <c r="Q39" s="4444"/>
      <c r="R39" s="2626"/>
      <c r="S39" s="2627"/>
      <c r="T39" s="2626"/>
      <c r="U39" s="2626"/>
      <c r="V39" s="2626"/>
      <c r="W39" s="2626"/>
      <c r="X39" s="2626"/>
      <c r="Y39" s="2626"/>
      <c r="Z39" s="1288"/>
      <c r="AA39" s="1289"/>
      <c r="AB39" s="1354" t="s">
        <v>1038</v>
      </c>
      <c r="AC39" s="1293"/>
      <c r="AD39" s="1293"/>
      <c r="AE39" s="1295"/>
      <c r="AF39" s="2619"/>
      <c r="AG39" s="2620"/>
      <c r="AH39" s="2620"/>
      <c r="AI39" s="2619"/>
      <c r="AJ39" s="2620"/>
      <c r="AK39" s="2620"/>
      <c r="AL39" s="2101"/>
      <c r="AM39" s="1936"/>
      <c r="AN39" s="1936"/>
      <c r="AO39" s="1936"/>
      <c r="AP39" s="1936"/>
      <c r="AQ39" s="1936"/>
      <c r="AR39" s="1936"/>
      <c r="AS39" s="1936"/>
      <c r="AT39" s="1936"/>
      <c r="AU39" s="1936"/>
      <c r="AV39" s="1936"/>
      <c r="AW39" s="1936"/>
      <c r="AX39" s="1936"/>
      <c r="AY39" s="1936"/>
      <c r="AZ39" s="1936"/>
      <c r="BA39" s="1936"/>
      <c r="BB39" s="1936"/>
      <c r="BC39" s="1936"/>
      <c r="BD39" s="1936"/>
      <c r="BE39" s="1936"/>
      <c r="BF39" s="1936"/>
      <c r="BG39" s="4345"/>
    </row>
    <row customHeight="1" ht="11.25">
      <c r="A40" s="1279" t="s">
        <v>990</v>
      </c>
      <c r="B40" s="1279"/>
      <c r="C40" s="1279"/>
      <c r="D40" s="1273"/>
      <c r="E40" s="1283"/>
      <c r="F40" s="1942"/>
      <c r="G40" s="1943"/>
      <c r="H40" s="2628" t="s">
        <v>107</v>
      </c>
      <c r="I40" s="2629"/>
      <c r="J40" s="2598"/>
      <c r="K40" s="2630"/>
      <c r="L40" s="2220"/>
      <c r="M40" s="2221"/>
      <c r="N40" s="1288"/>
      <c r="O40" s="1289"/>
      <c r="P40" s="1281" t="s">
        <v>1039</v>
      </c>
      <c r="Q40" s="1289"/>
      <c r="R40" s="1289"/>
      <c r="S40" s="1289"/>
      <c r="T40" s="1289"/>
      <c r="U40" s="1289"/>
      <c r="V40" s="1289"/>
      <c r="W40" s="1289"/>
      <c r="X40" s="1289"/>
      <c r="Y40" s="1289"/>
      <c r="Z40" s="1289"/>
      <c r="AA40" s="1289"/>
      <c r="AB40" s="1289"/>
      <c r="AC40" s="1289"/>
      <c r="AD40" s="1289"/>
      <c r="AE40" s="1296"/>
      <c r="AF40" s="2619"/>
      <c r="AG40" s="2620"/>
      <c r="AH40" s="2620"/>
      <c r="AI40" s="2619"/>
      <c r="AJ40" s="2620"/>
      <c r="AK40" s="2620"/>
      <c r="AL40" s="2101"/>
      <c r="AM40" s="1936"/>
      <c r="AN40" s="1936"/>
      <c r="AO40" s="1936"/>
      <c r="AP40" s="1936"/>
      <c r="AQ40" s="1936"/>
      <c r="AR40" s="1936"/>
      <c r="AS40" s="1936"/>
      <c r="AT40" s="1936"/>
      <c r="AU40" s="1936"/>
      <c r="AV40" s="1936"/>
      <c r="AW40" s="1936"/>
      <c r="AX40" s="1936"/>
      <c r="AY40" s="1936"/>
      <c r="AZ40" s="1936"/>
      <c r="BA40" s="1936"/>
      <c r="BB40" s="1936"/>
      <c r="BC40" s="1936"/>
      <c r="BD40" s="1936"/>
      <c r="BE40" s="1936"/>
      <c r="BF40" s="1936"/>
      <c r="BG40" s="4345"/>
    </row>
    <row customHeight="1" ht="11.25">
      <c r="A41" s="1279" t="s">
        <v>990</v>
      </c>
      <c r="B41" s="1279" t="s">
        <v>1022</v>
      </c>
      <c r="C41" s="1279"/>
      <c r="D41" s="1273"/>
      <c r="E41" s="1283"/>
      <c r="F41" s="1942"/>
      <c r="G41" s="4330" t="s">
        <v>684</v>
      </c>
      <c r="H41" s="2628" t="s">
        <v>91</v>
      </c>
      <c r="I41" s="2629" t="s">
        <v>1023</v>
      </c>
      <c r="J41" s="2598" t="s">
        <v>1024</v>
      </c>
      <c r="K41" s="2630" t="s">
        <v>1046</v>
      </c>
      <c r="L41" s="2220" t="s">
        <v>19</v>
      </c>
      <c r="M41" s="2221"/>
      <c r="N41" s="2099"/>
      <c r="O41" s="1290" t="s">
        <v>371</v>
      </c>
      <c r="P41" s="1291"/>
      <c r="Q41" s="1291"/>
      <c r="R41" s="1291"/>
      <c r="S41" s="1291"/>
      <c r="T41" s="1291"/>
      <c r="U41" s="1291"/>
      <c r="V41" s="1291"/>
      <c r="W41" s="1291"/>
      <c r="X41" s="1291"/>
      <c r="Y41" s="1291"/>
      <c r="Z41" s="1291"/>
      <c r="AA41" s="1291"/>
      <c r="AB41" s="1291"/>
      <c r="AC41" s="1291"/>
      <c r="AD41" s="1291"/>
      <c r="AE41" s="1291"/>
      <c r="AF41" s="2619">
        <v>2023</v>
      </c>
      <c r="AG41" s="2620" t="s">
        <v>1026</v>
      </c>
      <c r="AH41" s="2620" t="s">
        <v>1027</v>
      </c>
      <c r="AI41" s="2619"/>
      <c r="AJ41" s="2620"/>
      <c r="AK41" s="2620"/>
      <c r="AL41" s="2101"/>
      <c r="AM41" s="1936"/>
      <c r="AN41" s="1936"/>
      <c r="AO41" s="1936"/>
      <c r="AP41" s="1936"/>
      <c r="AQ41" s="1936"/>
      <c r="AR41" s="1936"/>
      <c r="AS41" s="1936"/>
      <c r="AT41" s="1936"/>
      <c r="AU41" s="1936"/>
      <c r="AV41" s="1936"/>
      <c r="AW41" s="1936"/>
      <c r="AX41" s="1936"/>
      <c r="AY41" s="1936"/>
      <c r="AZ41" s="1936"/>
      <c r="BA41" s="1936"/>
      <c r="BB41" s="1936"/>
      <c r="BC41" s="1936"/>
      <c r="BD41" s="1936"/>
      <c r="BE41" s="1936"/>
      <c r="BF41" s="1936"/>
      <c r="BG41" s="4345"/>
    </row>
    <row customHeight="1" ht="11.25">
      <c r="A42" s="1279" t="s">
        <v>990</v>
      </c>
      <c r="B42" s="1279"/>
      <c r="C42" s="1279"/>
      <c r="D42" s="1273"/>
      <c r="E42" s="1283"/>
      <c r="F42" s="1942"/>
      <c r="G42" s="1943"/>
      <c r="H42" s="2628" t="s">
        <v>90</v>
      </c>
      <c r="I42" s="2629"/>
      <c r="J42" s="2598"/>
      <c r="K42" s="2630"/>
      <c r="L42" s="2220"/>
      <c r="M42" s="2221"/>
      <c r="N42" s="2621"/>
      <c r="O42" s="2622">
        <v>1</v>
      </c>
      <c r="P42" s="2623" t="s">
        <v>65</v>
      </c>
      <c r="Q42" s="4444" t="s">
        <v>1047</v>
      </c>
      <c r="R42" s="4445" t="s">
        <v>1029</v>
      </c>
      <c r="S42" s="4445" t="s">
        <v>1030</v>
      </c>
      <c r="T42" s="4445" t="s">
        <v>1030</v>
      </c>
      <c r="U42" s="4445" t="s">
        <v>1031</v>
      </c>
      <c r="V42" s="4445" t="s">
        <v>1032</v>
      </c>
      <c r="W42" s="4445" t="s">
        <v>1033</v>
      </c>
      <c r="X42" s="4445" t="s">
        <v>1048</v>
      </c>
      <c r="Y42" s="4445" t="s">
        <v>761</v>
      </c>
      <c r="Z42" s="1288"/>
      <c r="AA42" s="1289"/>
      <c r="AB42" s="1289"/>
      <c r="AC42" s="1293"/>
      <c r="AD42" s="1293"/>
      <c r="AE42" s="1294"/>
      <c r="AF42" s="2619"/>
      <c r="AG42" s="2620"/>
      <c r="AH42" s="2620"/>
      <c r="AI42" s="2619"/>
      <c r="AJ42" s="2620"/>
      <c r="AK42" s="2620"/>
      <c r="AL42" s="2101"/>
      <c r="AM42" s="1936"/>
      <c r="AN42" s="1936"/>
      <c r="AO42" s="1936"/>
      <c r="AP42" s="1936"/>
      <c r="AQ42" s="1936"/>
      <c r="AR42" s="1936"/>
      <c r="AS42" s="1936"/>
      <c r="AT42" s="1936"/>
      <c r="AU42" s="1936"/>
      <c r="AV42" s="1936"/>
      <c r="AW42" s="1936"/>
      <c r="AX42" s="1936"/>
      <c r="AY42" s="1936"/>
      <c r="AZ42" s="1936"/>
      <c r="BA42" s="1936"/>
      <c r="BB42" s="1936"/>
      <c r="BC42" s="1936"/>
      <c r="BD42" s="1936"/>
      <c r="BE42" s="1936"/>
      <c r="BF42" s="1936"/>
      <c r="BG42" s="4345"/>
    </row>
    <row customHeight="1" ht="20.833333333333332">
      <c r="A43" s="1279" t="s">
        <v>990</v>
      </c>
      <c r="B43" s="1279"/>
      <c r="C43" s="1279"/>
      <c r="D43" s="1273"/>
      <c r="E43" s="1283"/>
      <c r="F43" s="1942"/>
      <c r="G43" s="1943"/>
      <c r="H43" s="2628" t="s">
        <v>90</v>
      </c>
      <c r="I43" s="2629"/>
      <c r="J43" s="2598"/>
      <c r="K43" s="2630"/>
      <c r="L43" s="2220"/>
      <c r="M43" s="2221"/>
      <c r="N43" s="2621"/>
      <c r="O43" s="2622"/>
      <c r="P43" s="2624"/>
      <c r="Q43" s="4444"/>
      <c r="R43" s="2626"/>
      <c r="S43" s="2627"/>
      <c r="T43" s="2626"/>
      <c r="U43" s="2626"/>
      <c r="V43" s="2626"/>
      <c r="W43" s="2626"/>
      <c r="X43" s="2626"/>
      <c r="Y43" s="2626"/>
      <c r="Z43" s="1941"/>
      <c r="AA43" s="1907">
        <v>1</v>
      </c>
      <c r="AB43" s="1292" t="s">
        <v>1035</v>
      </c>
      <c r="AC43" s="1282">
        <v>3755.45</v>
      </c>
      <c r="AD43" s="1292" t="str">
        <f>AB43</f>
        <v>      Прочие амортизационные отчисления</v>
      </c>
      <c r="AE43" s="1282"/>
      <c r="AF43" s="2619"/>
      <c r="AG43" s="2620"/>
      <c r="AH43" s="2620"/>
      <c r="AI43" s="2619"/>
      <c r="AJ43" s="2620"/>
      <c r="AK43" s="2620"/>
      <c r="AL43" s="2101"/>
      <c r="AM43" s="1936"/>
      <c r="AN43" s="1936"/>
      <c r="AO43" s="1936"/>
      <c r="AP43" s="1936"/>
      <c r="AQ43" s="1936"/>
      <c r="AR43" s="1936"/>
      <c r="AS43" s="1936"/>
      <c r="AT43" s="1936"/>
      <c r="AU43" s="1936"/>
      <c r="AV43" s="1936"/>
      <c r="AW43" s="1936"/>
      <c r="AX43" s="1936"/>
      <c r="AY43" s="1936"/>
      <c r="AZ43" s="1936"/>
      <c r="BA43" s="1936"/>
      <c r="BB43" s="1936"/>
      <c r="BC43" s="1936"/>
      <c r="BD43" s="1936"/>
      <c r="BE43" s="1936"/>
      <c r="BF43" s="1936"/>
      <c r="BG43" s="4345"/>
    </row>
    <row customHeight="1" ht="20.833333333333332">
      <c r="A44" s="1279" t="s">
        <v>990</v>
      </c>
      <c r="B44" s="1279"/>
      <c r="C44" s="1279"/>
      <c r="D44" s="1273"/>
      <c r="E44" s="1283"/>
      <c r="F44" s="1943"/>
      <c r="G44" s="1943"/>
      <c r="H44" s="1943"/>
      <c r="I44" s="1943"/>
      <c r="J44" s="1943"/>
      <c r="K44" s="1943"/>
      <c r="L44" s="1943"/>
      <c r="M44" s="1943"/>
      <c r="N44" s="1943"/>
      <c r="O44" s="1943"/>
      <c r="P44" s="1943"/>
      <c r="Q44" s="1943"/>
      <c r="R44" s="1943"/>
      <c r="S44" s="1943"/>
      <c r="T44" s="1943"/>
      <c r="U44" s="1943"/>
      <c r="V44" s="1943"/>
      <c r="W44" s="1943"/>
      <c r="X44" s="1943"/>
      <c r="Y44" s="1943"/>
      <c r="Z44" s="4330" t="s">
        <v>684</v>
      </c>
      <c r="AA44" s="1927" t="s">
        <v>107</v>
      </c>
      <c r="AB44" s="1292" t="s">
        <v>1036</v>
      </c>
      <c r="AC44" s="1282">
        <v>2263.17</v>
      </c>
      <c r="AD44" s="1292" t="str">
        <f>AB44</f>
        <v>  Прибыль направляемая на инвестиции</v>
      </c>
      <c r="AE44" s="1282"/>
      <c r="AF44" s="1944"/>
      <c r="AG44" s="1872"/>
      <c r="AH44" s="1872"/>
      <c r="AI44" s="1944"/>
      <c r="AJ44" s="1872"/>
      <c r="AK44" s="2100"/>
      <c r="AL44" s="2101"/>
      <c r="AM44" s="1936"/>
      <c r="AN44" s="1936"/>
      <c r="AO44" s="1936"/>
      <c r="AP44" s="1936"/>
      <c r="AQ44" s="1936"/>
      <c r="AR44" s="1936"/>
      <c r="AS44" s="1936"/>
      <c r="AT44" s="1936"/>
      <c r="AU44" s="1936"/>
      <c r="AV44" s="1936"/>
      <c r="AW44" s="1936"/>
      <c r="AX44" s="1936"/>
      <c r="AY44" s="1936"/>
      <c r="AZ44" s="1936"/>
      <c r="BA44" s="1936"/>
      <c r="BB44" s="1936"/>
      <c r="BC44" s="1936"/>
      <c r="BD44" s="1936"/>
      <c r="BE44" s="1936"/>
      <c r="BF44" s="1936"/>
      <c r="BG44" s="4345"/>
    </row>
    <row customHeight="1" ht="20.833333333333332">
      <c r="A45" s="1279" t="s">
        <v>990</v>
      </c>
      <c r="B45" s="1279"/>
      <c r="C45" s="1279"/>
      <c r="D45" s="1273"/>
      <c r="E45" s="1283"/>
      <c r="F45" s="1943"/>
      <c r="G45" s="1943"/>
      <c r="H45" s="1943"/>
      <c r="I45" s="1943"/>
      <c r="J45" s="1943"/>
      <c r="K45" s="1943"/>
      <c r="L45" s="1943"/>
      <c r="M45" s="1943"/>
      <c r="N45" s="1943"/>
      <c r="O45" s="1943"/>
      <c r="P45" s="1943"/>
      <c r="Q45" s="1943"/>
      <c r="R45" s="1943"/>
      <c r="S45" s="1943"/>
      <c r="T45" s="1943"/>
      <c r="U45" s="1943"/>
      <c r="V45" s="1943"/>
      <c r="W45" s="1943"/>
      <c r="X45" s="1943"/>
      <c r="Y45" s="1943"/>
      <c r="Z45" s="4330" t="s">
        <v>684</v>
      </c>
      <c r="AA45" s="1927" t="s">
        <v>90</v>
      </c>
      <c r="AB45" s="1292" t="s">
        <v>1037</v>
      </c>
      <c r="AC45" s="1282">
        <v>24074.45</v>
      </c>
      <c r="AD45" s="1292" t="str">
        <f>AB45</f>
        <v>      Займы, предоставленные Фондом ЖКХ за счет средств ФНБ</v>
      </c>
      <c r="AE45" s="1282"/>
      <c r="AF45" s="1944"/>
      <c r="AG45" s="1872"/>
      <c r="AH45" s="1872"/>
      <c r="AI45" s="1944"/>
      <c r="AJ45" s="1872"/>
      <c r="AK45" s="2100"/>
      <c r="AL45" s="2101"/>
      <c r="AM45" s="1936"/>
      <c r="AN45" s="1936"/>
      <c r="AO45" s="1936"/>
      <c r="AP45" s="1936"/>
      <c r="AQ45" s="1936"/>
      <c r="AR45" s="1936"/>
      <c r="AS45" s="1936"/>
      <c r="AT45" s="1936"/>
      <c r="AU45" s="1936"/>
      <c r="AV45" s="1936"/>
      <c r="AW45" s="1936"/>
      <c r="AX45" s="1936"/>
      <c r="AY45" s="1936"/>
      <c r="AZ45" s="1936"/>
      <c r="BA45" s="1936"/>
      <c r="BB45" s="1936"/>
      <c r="BC45" s="1936"/>
      <c r="BD45" s="1936"/>
      <c r="BE45" s="1936"/>
      <c r="BF45" s="1936"/>
      <c r="BG45" s="4345"/>
    </row>
    <row customHeight="1" ht="11.25">
      <c r="A46" s="1279" t="s">
        <v>990</v>
      </c>
      <c r="B46" s="1279"/>
      <c r="C46" s="1279"/>
      <c r="D46" s="1273"/>
      <c r="E46" s="1283"/>
      <c r="F46" s="1942"/>
      <c r="G46" s="1943"/>
      <c r="H46" s="2628" t="s">
        <v>90</v>
      </c>
      <c r="I46" s="2629"/>
      <c r="J46" s="2598"/>
      <c r="K46" s="2630"/>
      <c r="L46" s="2220"/>
      <c r="M46" s="2221"/>
      <c r="N46" s="2621"/>
      <c r="O46" s="2622"/>
      <c r="P46" s="2625"/>
      <c r="Q46" s="4444"/>
      <c r="R46" s="2626"/>
      <c r="S46" s="2627"/>
      <c r="T46" s="2626"/>
      <c r="U46" s="2626"/>
      <c r="V46" s="2626"/>
      <c r="W46" s="2626"/>
      <c r="X46" s="2626"/>
      <c r="Y46" s="2626"/>
      <c r="Z46" s="1288"/>
      <c r="AA46" s="1289"/>
      <c r="AB46" s="1354" t="s">
        <v>1038</v>
      </c>
      <c r="AC46" s="1293"/>
      <c r="AD46" s="1293"/>
      <c r="AE46" s="1295"/>
      <c r="AF46" s="2619"/>
      <c r="AG46" s="2620"/>
      <c r="AH46" s="2620"/>
      <c r="AI46" s="2619"/>
      <c r="AJ46" s="2620"/>
      <c r="AK46" s="2620"/>
      <c r="AL46" s="2101"/>
      <c r="AM46" s="1936"/>
      <c r="AN46" s="1936"/>
      <c r="AO46" s="1936"/>
      <c r="AP46" s="1936"/>
      <c r="AQ46" s="1936"/>
      <c r="AR46" s="1936"/>
      <c r="AS46" s="1936"/>
      <c r="AT46" s="1936"/>
      <c r="AU46" s="1936"/>
      <c r="AV46" s="1936"/>
      <c r="AW46" s="1936"/>
      <c r="AX46" s="1936"/>
      <c r="AY46" s="1936"/>
      <c r="AZ46" s="1936"/>
      <c r="BA46" s="1936"/>
      <c r="BB46" s="1936"/>
      <c r="BC46" s="1936"/>
      <c r="BD46" s="1936"/>
      <c r="BE46" s="1936"/>
      <c r="BF46" s="1936"/>
      <c r="BG46" s="4345"/>
    </row>
    <row customHeight="1" ht="11.25">
      <c r="A47" s="1279" t="s">
        <v>990</v>
      </c>
      <c r="B47" s="1279"/>
      <c r="C47" s="1279"/>
      <c r="D47" s="1273"/>
      <c r="E47" s="1283"/>
      <c r="F47" s="1942"/>
      <c r="G47" s="1943"/>
      <c r="H47" s="2628" t="s">
        <v>90</v>
      </c>
      <c r="I47" s="2629"/>
      <c r="J47" s="2598"/>
      <c r="K47" s="2630"/>
      <c r="L47" s="2220"/>
      <c r="M47" s="2221"/>
      <c r="N47" s="1288"/>
      <c r="O47" s="1289"/>
      <c r="P47" s="1281" t="s">
        <v>1039</v>
      </c>
      <c r="Q47" s="1289"/>
      <c r="R47" s="1289"/>
      <c r="S47" s="1289"/>
      <c r="T47" s="1289"/>
      <c r="U47" s="1289"/>
      <c r="V47" s="1289"/>
      <c r="W47" s="1289"/>
      <c r="X47" s="1289"/>
      <c r="Y47" s="1289"/>
      <c r="Z47" s="1289"/>
      <c r="AA47" s="1289"/>
      <c r="AB47" s="1289"/>
      <c r="AC47" s="1289"/>
      <c r="AD47" s="1289"/>
      <c r="AE47" s="1296"/>
      <c r="AF47" s="2619"/>
      <c r="AG47" s="2620"/>
      <c r="AH47" s="2620"/>
      <c r="AI47" s="2619"/>
      <c r="AJ47" s="2620"/>
      <c r="AK47" s="2620"/>
      <c r="AL47" s="2101"/>
      <c r="AM47" s="1936"/>
      <c r="AN47" s="1936"/>
      <c r="AO47" s="1936"/>
      <c r="AP47" s="1936"/>
      <c r="AQ47" s="1936"/>
      <c r="AR47" s="1936"/>
      <c r="AS47" s="1936"/>
      <c r="AT47" s="1936"/>
      <c r="AU47" s="1936"/>
      <c r="AV47" s="1936"/>
      <c r="AW47" s="1936"/>
      <c r="AX47" s="1936"/>
      <c r="AY47" s="1936"/>
      <c r="AZ47" s="1936"/>
      <c r="BA47" s="1936"/>
      <c r="BB47" s="1936"/>
      <c r="BC47" s="1936"/>
      <c r="BD47" s="1936"/>
      <c r="BE47" s="1936"/>
      <c r="BF47" s="1936"/>
      <c r="BG47" s="4345"/>
    </row>
    <row customHeight="1" ht="11.25">
      <c r="A48" s="1279" t="s">
        <v>990</v>
      </c>
      <c r="B48" s="1279" t="s">
        <v>1022</v>
      </c>
      <c r="C48" s="1279"/>
      <c r="D48" s="1273"/>
      <c r="E48" s="1283"/>
      <c r="F48" s="1942"/>
      <c r="G48" s="4330" t="s">
        <v>684</v>
      </c>
      <c r="H48" s="2628" t="s">
        <v>108</v>
      </c>
      <c r="I48" s="2629" t="s">
        <v>1023</v>
      </c>
      <c r="J48" s="2598" t="s">
        <v>1024</v>
      </c>
      <c r="K48" s="2630" t="s">
        <v>1049</v>
      </c>
      <c r="L48" s="2220" t="s">
        <v>19</v>
      </c>
      <c r="M48" s="2221"/>
      <c r="N48" s="2099"/>
      <c r="O48" s="1290" t="s">
        <v>371</v>
      </c>
      <c r="P48" s="1291"/>
      <c r="Q48" s="1291"/>
      <c r="R48" s="1291"/>
      <c r="S48" s="1291"/>
      <c r="T48" s="1291"/>
      <c r="U48" s="1291"/>
      <c r="V48" s="1291"/>
      <c r="W48" s="1291"/>
      <c r="X48" s="1291"/>
      <c r="Y48" s="1291"/>
      <c r="Z48" s="1291"/>
      <c r="AA48" s="1291"/>
      <c r="AB48" s="1291"/>
      <c r="AC48" s="1291"/>
      <c r="AD48" s="1291"/>
      <c r="AE48" s="1291"/>
      <c r="AF48" s="2619">
        <v>2023</v>
      </c>
      <c r="AG48" s="2620" t="s">
        <v>1026</v>
      </c>
      <c r="AH48" s="2620" t="s">
        <v>1027</v>
      </c>
      <c r="AI48" s="2619"/>
      <c r="AJ48" s="2620"/>
      <c r="AK48" s="2620"/>
      <c r="AL48" s="2101"/>
      <c r="AM48" s="1936"/>
      <c r="AN48" s="1936"/>
      <c r="AO48" s="1936"/>
      <c r="AP48" s="1936"/>
      <c r="AQ48" s="1936"/>
      <c r="AR48" s="1936"/>
      <c r="AS48" s="1936"/>
      <c r="AT48" s="1936"/>
      <c r="AU48" s="1936"/>
      <c r="AV48" s="1936"/>
      <c r="AW48" s="1936"/>
      <c r="AX48" s="1936"/>
      <c r="AY48" s="1936"/>
      <c r="AZ48" s="1936"/>
      <c r="BA48" s="1936"/>
      <c r="BB48" s="1936"/>
      <c r="BC48" s="1936"/>
      <c r="BD48" s="1936"/>
      <c r="BE48" s="1936"/>
      <c r="BF48" s="1936"/>
      <c r="BG48" s="4345"/>
    </row>
    <row customHeight="1" ht="11.25">
      <c r="A49" s="1279" t="s">
        <v>990</v>
      </c>
      <c r="B49" s="1279"/>
      <c r="C49" s="1279"/>
      <c r="D49" s="1273"/>
      <c r="E49" s="1283"/>
      <c r="F49" s="1942"/>
      <c r="G49" s="1943"/>
      <c r="H49" s="2628" t="s">
        <v>91</v>
      </c>
      <c r="I49" s="2629"/>
      <c r="J49" s="2598"/>
      <c r="K49" s="2630"/>
      <c r="L49" s="2220"/>
      <c r="M49" s="2221"/>
      <c r="N49" s="2621"/>
      <c r="O49" s="2622">
        <v>1</v>
      </c>
      <c r="P49" s="2623" t="s">
        <v>65</v>
      </c>
      <c r="Q49" s="4444" t="s">
        <v>1050</v>
      </c>
      <c r="R49" s="4445" t="s">
        <v>1029</v>
      </c>
      <c r="S49" s="4445" t="s">
        <v>1030</v>
      </c>
      <c r="T49" s="4445" t="s">
        <v>1030</v>
      </c>
      <c r="U49" s="4445" t="s">
        <v>1031</v>
      </c>
      <c r="V49" s="4445" t="s">
        <v>1032</v>
      </c>
      <c r="W49" s="4445" t="s">
        <v>1033</v>
      </c>
      <c r="X49" s="4445" t="s">
        <v>1051</v>
      </c>
      <c r="Y49" s="4445" t="s">
        <v>761</v>
      </c>
      <c r="Z49" s="1288"/>
      <c r="AA49" s="1289"/>
      <c r="AB49" s="1289"/>
      <c r="AC49" s="1293"/>
      <c r="AD49" s="1293"/>
      <c r="AE49" s="1294"/>
      <c r="AF49" s="2619"/>
      <c r="AG49" s="2620"/>
      <c r="AH49" s="2620"/>
      <c r="AI49" s="2619"/>
      <c r="AJ49" s="2620"/>
      <c r="AK49" s="2620"/>
      <c r="AL49" s="2101"/>
      <c r="AM49" s="1936"/>
      <c r="AN49" s="1936"/>
      <c r="AO49" s="1936"/>
      <c r="AP49" s="1936"/>
      <c r="AQ49" s="1936"/>
      <c r="AR49" s="1936"/>
      <c r="AS49" s="1936"/>
      <c r="AT49" s="1936"/>
      <c r="AU49" s="1936"/>
      <c r="AV49" s="1936"/>
      <c r="AW49" s="1936"/>
      <c r="AX49" s="1936"/>
      <c r="AY49" s="1936"/>
      <c r="AZ49" s="1936"/>
      <c r="BA49" s="1936"/>
      <c r="BB49" s="1936"/>
      <c r="BC49" s="1936"/>
      <c r="BD49" s="1936"/>
      <c r="BE49" s="1936"/>
      <c r="BF49" s="1936"/>
      <c r="BG49" s="4345"/>
    </row>
    <row customHeight="1" ht="27.5">
      <c r="A50" s="1279" t="s">
        <v>990</v>
      </c>
      <c r="B50" s="1279"/>
      <c r="C50" s="1279"/>
      <c r="D50" s="1273"/>
      <c r="E50" s="1283"/>
      <c r="F50" s="1942"/>
      <c r="G50" s="1943"/>
      <c r="H50" s="2628" t="s">
        <v>91</v>
      </c>
      <c r="I50" s="2629"/>
      <c r="J50" s="2598"/>
      <c r="K50" s="2630"/>
      <c r="L50" s="2220"/>
      <c r="M50" s="2221"/>
      <c r="N50" s="2621"/>
      <c r="O50" s="2622"/>
      <c r="P50" s="2624"/>
      <c r="Q50" s="4444"/>
      <c r="R50" s="2626"/>
      <c r="S50" s="2627"/>
      <c r="T50" s="2626"/>
      <c r="U50" s="2626"/>
      <c r="V50" s="2626"/>
      <c r="W50" s="2626"/>
      <c r="X50" s="2626"/>
      <c r="Y50" s="2626"/>
      <c r="Z50" s="1941"/>
      <c r="AA50" s="1907">
        <v>1</v>
      </c>
      <c r="AB50" s="1292" t="s">
        <v>1035</v>
      </c>
      <c r="AC50" s="1282">
        <v>6179.4</v>
      </c>
      <c r="AD50" s="1292" t="str">
        <f>AB50</f>
        <v>      Прочие амортизационные отчисления</v>
      </c>
      <c r="AE50" s="1282"/>
      <c r="AF50" s="2619"/>
      <c r="AG50" s="2620"/>
      <c r="AH50" s="2620"/>
      <c r="AI50" s="2619"/>
      <c r="AJ50" s="2620"/>
      <c r="AK50" s="2620"/>
      <c r="AL50" s="2101"/>
      <c r="AM50" s="1936"/>
      <c r="AN50" s="1936"/>
      <c r="AO50" s="1936"/>
      <c r="AP50" s="1936"/>
      <c r="AQ50" s="1936"/>
      <c r="AR50" s="1936"/>
      <c r="AS50" s="1936"/>
      <c r="AT50" s="1936"/>
      <c r="AU50" s="1936"/>
      <c r="AV50" s="1936"/>
      <c r="AW50" s="1936"/>
      <c r="AX50" s="1936"/>
      <c r="AY50" s="1936"/>
      <c r="AZ50" s="1936"/>
      <c r="BA50" s="1936"/>
      <c r="BB50" s="1936"/>
      <c r="BC50" s="1936"/>
      <c r="BD50" s="1936"/>
      <c r="BE50" s="1936"/>
      <c r="BF50" s="1936"/>
      <c r="BG50" s="4345"/>
    </row>
    <row customHeight="1" ht="27.5">
      <c r="A51" s="1279" t="s">
        <v>990</v>
      </c>
      <c r="B51" s="1279"/>
      <c r="C51" s="1279"/>
      <c r="D51" s="1273"/>
      <c r="E51" s="1283"/>
      <c r="F51" s="1943"/>
      <c r="G51" s="1943"/>
      <c r="H51" s="1943"/>
      <c r="I51" s="1943"/>
      <c r="J51" s="1943"/>
      <c r="K51" s="1943"/>
      <c r="L51" s="1943"/>
      <c r="M51" s="1943"/>
      <c r="N51" s="1943"/>
      <c r="O51" s="1943"/>
      <c r="P51" s="1943"/>
      <c r="Q51" s="1943"/>
      <c r="R51" s="1943"/>
      <c r="S51" s="1943"/>
      <c r="T51" s="1943"/>
      <c r="U51" s="1943"/>
      <c r="V51" s="1943"/>
      <c r="W51" s="1943"/>
      <c r="X51" s="1943"/>
      <c r="Y51" s="1943"/>
      <c r="Z51" s="4330" t="s">
        <v>684</v>
      </c>
      <c r="AA51" s="1927" t="s">
        <v>107</v>
      </c>
      <c r="AB51" s="1292" t="s">
        <v>1036</v>
      </c>
      <c r="AC51" s="1282">
        <v>3723.93</v>
      </c>
      <c r="AD51" s="1292" t="str">
        <f>AB51</f>
        <v>  Прибыль направляемая на инвестиции</v>
      </c>
      <c r="AE51" s="1282"/>
      <c r="AF51" s="1944"/>
      <c r="AG51" s="1872"/>
      <c r="AH51" s="1872"/>
      <c r="AI51" s="1944"/>
      <c r="AJ51" s="1872"/>
      <c r="AK51" s="2100"/>
      <c r="AL51" s="2101"/>
      <c r="AM51" s="1936"/>
      <c r="AN51" s="1936"/>
      <c r="AO51" s="1936"/>
      <c r="AP51" s="1936"/>
      <c r="AQ51" s="1936"/>
      <c r="AR51" s="1936"/>
      <c r="AS51" s="1936"/>
      <c r="AT51" s="1936"/>
      <c r="AU51" s="1936"/>
      <c r="AV51" s="1936"/>
      <c r="AW51" s="1936"/>
      <c r="AX51" s="1936"/>
      <c r="AY51" s="1936"/>
      <c r="AZ51" s="1936"/>
      <c r="BA51" s="1936"/>
      <c r="BB51" s="1936"/>
      <c r="BC51" s="1936"/>
      <c r="BD51" s="1936"/>
      <c r="BE51" s="1936"/>
      <c r="BF51" s="1936"/>
      <c r="BG51" s="4345"/>
    </row>
    <row customHeight="1" ht="27.5">
      <c r="A52" s="1279" t="s">
        <v>990</v>
      </c>
      <c r="B52" s="1279"/>
      <c r="C52" s="1279"/>
      <c r="D52" s="1273"/>
      <c r="E52" s="1283"/>
      <c r="F52" s="1943"/>
      <c r="G52" s="1943"/>
      <c r="H52" s="1943"/>
      <c r="I52" s="1943"/>
      <c r="J52" s="1943"/>
      <c r="K52" s="1943"/>
      <c r="L52" s="1943"/>
      <c r="M52" s="1943"/>
      <c r="N52" s="1943"/>
      <c r="O52" s="1943"/>
      <c r="P52" s="1943"/>
      <c r="Q52" s="1943"/>
      <c r="R52" s="1943"/>
      <c r="S52" s="1943"/>
      <c r="T52" s="1943"/>
      <c r="U52" s="1943"/>
      <c r="V52" s="1943"/>
      <c r="W52" s="1943"/>
      <c r="X52" s="1943"/>
      <c r="Y52" s="1943"/>
      <c r="Z52" s="4330" t="s">
        <v>684</v>
      </c>
      <c r="AA52" s="1927" t="s">
        <v>90</v>
      </c>
      <c r="AB52" s="1292" t="s">
        <v>1037</v>
      </c>
      <c r="AC52" s="1282">
        <v>39613.24</v>
      </c>
      <c r="AD52" s="1292" t="str">
        <f>AB52</f>
        <v>      Займы, предоставленные Фондом ЖКХ за счет средств ФНБ</v>
      </c>
      <c r="AE52" s="1282"/>
      <c r="AF52" s="1944"/>
      <c r="AG52" s="1872"/>
      <c r="AH52" s="1872"/>
      <c r="AI52" s="1944"/>
      <c r="AJ52" s="1872"/>
      <c r="AK52" s="2100"/>
      <c r="AL52" s="2101"/>
      <c r="AM52" s="1936"/>
      <c r="AN52" s="1936"/>
      <c r="AO52" s="1936"/>
      <c r="AP52" s="1936"/>
      <c r="AQ52" s="1936"/>
      <c r="AR52" s="1936"/>
      <c r="AS52" s="1936"/>
      <c r="AT52" s="1936"/>
      <c r="AU52" s="1936"/>
      <c r="AV52" s="1936"/>
      <c r="AW52" s="1936"/>
      <c r="AX52" s="1936"/>
      <c r="AY52" s="1936"/>
      <c r="AZ52" s="1936"/>
      <c r="BA52" s="1936"/>
      <c r="BB52" s="1936"/>
      <c r="BC52" s="1936"/>
      <c r="BD52" s="1936"/>
      <c r="BE52" s="1936"/>
      <c r="BF52" s="1936"/>
      <c r="BG52" s="4345"/>
    </row>
    <row customHeight="1" ht="11.25">
      <c r="A53" s="1279" t="s">
        <v>990</v>
      </c>
      <c r="B53" s="1279"/>
      <c r="C53" s="1279"/>
      <c r="D53" s="1273"/>
      <c r="E53" s="1283"/>
      <c r="F53" s="1942"/>
      <c r="G53" s="1943"/>
      <c r="H53" s="2628" t="s">
        <v>91</v>
      </c>
      <c r="I53" s="2629"/>
      <c r="J53" s="2598"/>
      <c r="K53" s="2630"/>
      <c r="L53" s="2220"/>
      <c r="M53" s="2221"/>
      <c r="N53" s="2621"/>
      <c r="O53" s="2622"/>
      <c r="P53" s="2625"/>
      <c r="Q53" s="4444"/>
      <c r="R53" s="2626"/>
      <c r="S53" s="2627"/>
      <c r="T53" s="2626"/>
      <c r="U53" s="2626"/>
      <c r="V53" s="2626"/>
      <c r="W53" s="2626"/>
      <c r="X53" s="2626"/>
      <c r="Y53" s="2626"/>
      <c r="Z53" s="1288"/>
      <c r="AA53" s="1289"/>
      <c r="AB53" s="1354" t="s">
        <v>1038</v>
      </c>
      <c r="AC53" s="1293"/>
      <c r="AD53" s="1293"/>
      <c r="AE53" s="1295"/>
      <c r="AF53" s="2619"/>
      <c r="AG53" s="2620"/>
      <c r="AH53" s="2620"/>
      <c r="AI53" s="2619"/>
      <c r="AJ53" s="2620"/>
      <c r="AK53" s="2620"/>
      <c r="AL53" s="2101"/>
      <c r="AM53" s="1936"/>
      <c r="AN53" s="1936"/>
      <c r="AO53" s="1936"/>
      <c r="AP53" s="1936"/>
      <c r="AQ53" s="1936"/>
      <c r="AR53" s="1936"/>
      <c r="AS53" s="1936"/>
      <c r="AT53" s="1936"/>
      <c r="AU53" s="1936"/>
      <c r="AV53" s="1936"/>
      <c r="AW53" s="1936"/>
      <c r="AX53" s="1936"/>
      <c r="AY53" s="1936"/>
      <c r="AZ53" s="1936"/>
      <c r="BA53" s="1936"/>
      <c r="BB53" s="1936"/>
      <c r="BC53" s="1936"/>
      <c r="BD53" s="1936"/>
      <c r="BE53" s="1936"/>
      <c r="BF53" s="1936"/>
      <c r="BG53" s="4345"/>
    </row>
    <row customHeight="1" ht="11.25">
      <c r="A54" s="1279" t="s">
        <v>990</v>
      </c>
      <c r="B54" s="1279"/>
      <c r="C54" s="1279"/>
      <c r="D54" s="1273"/>
      <c r="E54" s="1283"/>
      <c r="F54" s="1942"/>
      <c r="G54" s="1943"/>
      <c r="H54" s="2628" t="s">
        <v>91</v>
      </c>
      <c r="I54" s="2629"/>
      <c r="J54" s="2598"/>
      <c r="K54" s="2630"/>
      <c r="L54" s="2220"/>
      <c r="M54" s="2221"/>
      <c r="N54" s="1288"/>
      <c r="O54" s="1289"/>
      <c r="P54" s="1281" t="s">
        <v>1039</v>
      </c>
      <c r="Q54" s="1289"/>
      <c r="R54" s="1289"/>
      <c r="S54" s="1289"/>
      <c r="T54" s="1289"/>
      <c r="U54" s="1289"/>
      <c r="V54" s="1289"/>
      <c r="W54" s="1289"/>
      <c r="X54" s="1289"/>
      <c r="Y54" s="1289"/>
      <c r="Z54" s="1289"/>
      <c r="AA54" s="1289"/>
      <c r="AB54" s="1289"/>
      <c r="AC54" s="1289"/>
      <c r="AD54" s="1289"/>
      <c r="AE54" s="1296"/>
      <c r="AF54" s="2619"/>
      <c r="AG54" s="2620"/>
      <c r="AH54" s="2620"/>
      <c r="AI54" s="2619"/>
      <c r="AJ54" s="2620"/>
      <c r="AK54" s="2620"/>
      <c r="AL54" s="2101"/>
      <c r="AM54" s="1936"/>
      <c r="AN54" s="1936"/>
      <c r="AO54" s="1936"/>
      <c r="AP54" s="1936"/>
      <c r="AQ54" s="1936"/>
      <c r="AR54" s="1936"/>
      <c r="AS54" s="1936"/>
      <c r="AT54" s="1936"/>
      <c r="AU54" s="1936"/>
      <c r="AV54" s="1936"/>
      <c r="AW54" s="1936"/>
      <c r="AX54" s="1936"/>
      <c r="AY54" s="1936"/>
      <c r="AZ54" s="1936"/>
      <c r="BA54" s="1936"/>
      <c r="BB54" s="1936"/>
      <c r="BC54" s="1936"/>
      <c r="BD54" s="1936"/>
      <c r="BE54" s="1936"/>
      <c r="BF54" s="1936"/>
      <c r="BG54" s="4345"/>
    </row>
    <row customHeight="1" ht="11.25">
      <c r="A55" s="1279" t="s">
        <v>990</v>
      </c>
      <c r="B55" s="1279" t="s">
        <v>1022</v>
      </c>
      <c r="C55" s="1279"/>
      <c r="D55" s="1273"/>
      <c r="E55" s="1283"/>
      <c r="F55" s="1942"/>
      <c r="G55" s="4330" t="s">
        <v>684</v>
      </c>
      <c r="H55" s="2628" t="s">
        <v>92</v>
      </c>
      <c r="I55" s="2629" t="s">
        <v>1023</v>
      </c>
      <c r="J55" s="2598" t="s">
        <v>1024</v>
      </c>
      <c r="K55" s="2630" t="s">
        <v>1052</v>
      </c>
      <c r="L55" s="2220" t="s">
        <v>19</v>
      </c>
      <c r="M55" s="2221"/>
      <c r="N55" s="2099"/>
      <c r="O55" s="1290" t="s">
        <v>371</v>
      </c>
      <c r="P55" s="1291"/>
      <c r="Q55" s="1291"/>
      <c r="R55" s="1291"/>
      <c r="S55" s="1291"/>
      <c r="T55" s="1291"/>
      <c r="U55" s="1291"/>
      <c r="V55" s="1291"/>
      <c r="W55" s="1291"/>
      <c r="X55" s="1291"/>
      <c r="Y55" s="1291"/>
      <c r="Z55" s="1291"/>
      <c r="AA55" s="1291"/>
      <c r="AB55" s="1291"/>
      <c r="AC55" s="1291"/>
      <c r="AD55" s="1291"/>
      <c r="AE55" s="1291"/>
      <c r="AF55" s="2619">
        <v>2023</v>
      </c>
      <c r="AG55" s="2620" t="s">
        <v>1026</v>
      </c>
      <c r="AH55" s="2620" t="s">
        <v>1027</v>
      </c>
      <c r="AI55" s="2619"/>
      <c r="AJ55" s="2620"/>
      <c r="AK55" s="2620"/>
      <c r="AL55" s="2101"/>
      <c r="AM55" s="1936"/>
      <c r="AN55" s="1936"/>
      <c r="AO55" s="1936"/>
      <c r="AP55" s="1936"/>
      <c r="AQ55" s="1936"/>
      <c r="AR55" s="1936"/>
      <c r="AS55" s="1936"/>
      <c r="AT55" s="1936"/>
      <c r="AU55" s="1936"/>
      <c r="AV55" s="1936"/>
      <c r="AW55" s="1936"/>
      <c r="AX55" s="1936"/>
      <c r="AY55" s="1936"/>
      <c r="AZ55" s="1936"/>
      <c r="BA55" s="1936"/>
      <c r="BB55" s="1936"/>
      <c r="BC55" s="1936"/>
      <c r="BD55" s="1936"/>
      <c r="BE55" s="1936"/>
      <c r="BF55" s="1936"/>
      <c r="BG55" s="4345"/>
    </row>
    <row customHeight="1" ht="11.25">
      <c r="A56" s="1279" t="s">
        <v>990</v>
      </c>
      <c r="B56" s="1279"/>
      <c r="C56" s="1279"/>
      <c r="D56" s="1273"/>
      <c r="E56" s="1283"/>
      <c r="F56" s="1942"/>
      <c r="G56" s="1943"/>
      <c r="H56" s="2628" t="s">
        <v>108</v>
      </c>
      <c r="I56" s="2629"/>
      <c r="J56" s="2598"/>
      <c r="K56" s="2630"/>
      <c r="L56" s="2220"/>
      <c r="M56" s="2221"/>
      <c r="N56" s="2621"/>
      <c r="O56" s="2622">
        <v>1</v>
      </c>
      <c r="P56" s="2623" t="s">
        <v>65</v>
      </c>
      <c r="Q56" s="4444" t="s">
        <v>1053</v>
      </c>
      <c r="R56" s="4445" t="s">
        <v>1029</v>
      </c>
      <c r="S56" s="4445" t="s">
        <v>1030</v>
      </c>
      <c r="T56" s="4445" t="s">
        <v>1030</v>
      </c>
      <c r="U56" s="4445" t="s">
        <v>1031</v>
      </c>
      <c r="V56" s="4445" t="s">
        <v>1032</v>
      </c>
      <c r="W56" s="4445" t="s">
        <v>1033</v>
      </c>
      <c r="X56" s="4445" t="s">
        <v>1054</v>
      </c>
      <c r="Y56" s="4445" t="s">
        <v>761</v>
      </c>
      <c r="Z56" s="1288"/>
      <c r="AA56" s="1289"/>
      <c r="AB56" s="1289"/>
      <c r="AC56" s="1293"/>
      <c r="AD56" s="1293"/>
      <c r="AE56" s="1294"/>
      <c r="AF56" s="2619"/>
      <c r="AG56" s="2620"/>
      <c r="AH56" s="2620"/>
      <c r="AI56" s="2619"/>
      <c r="AJ56" s="2620"/>
      <c r="AK56" s="2620"/>
      <c r="AL56" s="2101"/>
      <c r="AM56" s="1936"/>
      <c r="AN56" s="1936"/>
      <c r="AO56" s="1936"/>
      <c r="AP56" s="1936"/>
      <c r="AQ56" s="1936"/>
      <c r="AR56" s="1936"/>
      <c r="AS56" s="1936"/>
      <c r="AT56" s="1936"/>
      <c r="AU56" s="1936"/>
      <c r="AV56" s="1936"/>
      <c r="AW56" s="1936"/>
      <c r="AX56" s="1936"/>
      <c r="AY56" s="1936"/>
      <c r="AZ56" s="1936"/>
      <c r="BA56" s="1936"/>
      <c r="BB56" s="1936"/>
      <c r="BC56" s="1936"/>
      <c r="BD56" s="1936"/>
      <c r="BE56" s="1936"/>
      <c r="BF56" s="1936"/>
      <c r="BG56" s="4345"/>
    </row>
    <row customHeight="1" ht="19.999999999999996">
      <c r="A57" s="1279" t="s">
        <v>990</v>
      </c>
      <c r="B57" s="1279"/>
      <c r="C57" s="1279"/>
      <c r="D57" s="1273"/>
      <c r="E57" s="1283"/>
      <c r="F57" s="1942"/>
      <c r="G57" s="1943"/>
      <c r="H57" s="2628" t="s">
        <v>108</v>
      </c>
      <c r="I57" s="2629"/>
      <c r="J57" s="2598"/>
      <c r="K57" s="2630"/>
      <c r="L57" s="2220"/>
      <c r="M57" s="2221"/>
      <c r="N57" s="2621"/>
      <c r="O57" s="2622"/>
      <c r="P57" s="2624"/>
      <c r="Q57" s="4444"/>
      <c r="R57" s="2626"/>
      <c r="S57" s="2627"/>
      <c r="T57" s="2626"/>
      <c r="U57" s="2626"/>
      <c r="V57" s="2626"/>
      <c r="W57" s="2626"/>
      <c r="X57" s="2626"/>
      <c r="Y57" s="2626"/>
      <c r="Z57" s="1941"/>
      <c r="AA57" s="1907">
        <v>1</v>
      </c>
      <c r="AB57" s="1292" t="s">
        <v>1035</v>
      </c>
      <c r="AC57" s="1282">
        <v>7023.48</v>
      </c>
      <c r="AD57" s="1292" t="str">
        <f>AB57</f>
        <v>      Прочие амортизационные отчисления</v>
      </c>
      <c r="AE57" s="1282"/>
      <c r="AF57" s="2619"/>
      <c r="AG57" s="2620"/>
      <c r="AH57" s="2620"/>
      <c r="AI57" s="2619"/>
      <c r="AJ57" s="2620"/>
      <c r="AK57" s="2620"/>
      <c r="AL57" s="2101"/>
      <c r="AM57" s="1936"/>
      <c r="AN57" s="1936"/>
      <c r="AO57" s="1936"/>
      <c r="AP57" s="1936"/>
      <c r="AQ57" s="1936"/>
      <c r="AR57" s="1936"/>
      <c r="AS57" s="1936"/>
      <c r="AT57" s="1936"/>
      <c r="AU57" s="1936"/>
      <c r="AV57" s="1936"/>
      <c r="AW57" s="1936"/>
      <c r="AX57" s="1936"/>
      <c r="AY57" s="1936"/>
      <c r="AZ57" s="1936"/>
      <c r="BA57" s="1936"/>
      <c r="BB57" s="1936"/>
      <c r="BC57" s="1936"/>
      <c r="BD57" s="1936"/>
      <c r="BE57" s="1936"/>
      <c r="BF57" s="1936"/>
      <c r="BG57" s="4345"/>
    </row>
    <row customHeight="1" ht="19.999999999999996">
      <c r="A58" s="1279" t="s">
        <v>990</v>
      </c>
      <c r="B58" s="1279"/>
      <c r="C58" s="1279"/>
      <c r="D58" s="1273"/>
      <c r="E58" s="1283"/>
      <c r="F58" s="1943"/>
      <c r="G58" s="1943"/>
      <c r="H58" s="1943"/>
      <c r="I58" s="1943"/>
      <c r="J58" s="1943"/>
      <c r="K58" s="1943"/>
      <c r="L58" s="1943"/>
      <c r="M58" s="1943"/>
      <c r="N58" s="1943"/>
      <c r="O58" s="1943"/>
      <c r="P58" s="1943"/>
      <c r="Q58" s="1943"/>
      <c r="R58" s="1943"/>
      <c r="S58" s="1943"/>
      <c r="T58" s="1943"/>
      <c r="U58" s="1943"/>
      <c r="V58" s="1943"/>
      <c r="W58" s="1943"/>
      <c r="X58" s="1943"/>
      <c r="Y58" s="1943"/>
      <c r="Z58" s="4330" t="s">
        <v>684</v>
      </c>
      <c r="AA58" s="1927" t="s">
        <v>107</v>
      </c>
      <c r="AB58" s="1292" t="s">
        <v>1036</v>
      </c>
      <c r="AC58" s="1282">
        <v>4232.6</v>
      </c>
      <c r="AD58" s="1292" t="str">
        <f>AB58</f>
        <v>  Прибыль направляемая на инвестиции</v>
      </c>
      <c r="AE58" s="1282"/>
      <c r="AF58" s="1944"/>
      <c r="AG58" s="1872"/>
      <c r="AH58" s="1872"/>
      <c r="AI58" s="1944"/>
      <c r="AJ58" s="1872"/>
      <c r="AK58" s="2100"/>
      <c r="AL58" s="2101"/>
      <c r="AM58" s="1936"/>
      <c r="AN58" s="1936"/>
      <c r="AO58" s="1936"/>
      <c r="AP58" s="1936"/>
      <c r="AQ58" s="1936"/>
      <c r="AR58" s="1936"/>
      <c r="AS58" s="1936"/>
      <c r="AT58" s="1936"/>
      <c r="AU58" s="1936"/>
      <c r="AV58" s="1936"/>
      <c r="AW58" s="1936"/>
      <c r="AX58" s="1936"/>
      <c r="AY58" s="1936"/>
      <c r="AZ58" s="1936"/>
      <c r="BA58" s="1936"/>
      <c r="BB58" s="1936"/>
      <c r="BC58" s="1936"/>
      <c r="BD58" s="1936"/>
      <c r="BE58" s="1936"/>
      <c r="BF58" s="1936"/>
      <c r="BG58" s="4345"/>
    </row>
    <row customHeight="1" ht="19.999999999999996">
      <c r="A59" s="1279" t="s">
        <v>990</v>
      </c>
      <c r="B59" s="1279"/>
      <c r="C59" s="1279"/>
      <c r="D59" s="1273"/>
      <c r="E59" s="1283"/>
      <c r="F59" s="1943"/>
      <c r="G59" s="1943"/>
      <c r="H59" s="1943"/>
      <c r="I59" s="1943"/>
      <c r="J59" s="1943"/>
      <c r="K59" s="1943"/>
      <c r="L59" s="1943"/>
      <c r="M59" s="1943"/>
      <c r="N59" s="1943"/>
      <c r="O59" s="1943"/>
      <c r="P59" s="1943"/>
      <c r="Q59" s="1943"/>
      <c r="R59" s="1943"/>
      <c r="S59" s="1943"/>
      <c r="T59" s="1943"/>
      <c r="U59" s="1943"/>
      <c r="V59" s="1943"/>
      <c r="W59" s="1943"/>
      <c r="X59" s="1943"/>
      <c r="Y59" s="1943"/>
      <c r="Z59" s="4330" t="s">
        <v>684</v>
      </c>
      <c r="AA59" s="1927" t="s">
        <v>90</v>
      </c>
      <c r="AB59" s="1292" t="s">
        <v>1037</v>
      </c>
      <c r="AC59" s="1282">
        <v>45024.25</v>
      </c>
      <c r="AD59" s="1292" t="str">
        <f>AB59</f>
        <v>      Займы, предоставленные Фондом ЖКХ за счет средств ФНБ</v>
      </c>
      <c r="AE59" s="1282"/>
      <c r="AF59" s="1944"/>
      <c r="AG59" s="1872"/>
      <c r="AH59" s="1872"/>
      <c r="AI59" s="1944"/>
      <c r="AJ59" s="1872"/>
      <c r="AK59" s="2100"/>
      <c r="AL59" s="2101"/>
      <c r="AM59" s="1936"/>
      <c r="AN59" s="1936"/>
      <c r="AO59" s="1936"/>
      <c r="AP59" s="1936"/>
      <c r="AQ59" s="1936"/>
      <c r="AR59" s="1936"/>
      <c r="AS59" s="1936"/>
      <c r="AT59" s="1936"/>
      <c r="AU59" s="1936"/>
      <c r="AV59" s="1936"/>
      <c r="AW59" s="1936"/>
      <c r="AX59" s="1936"/>
      <c r="AY59" s="1936"/>
      <c r="AZ59" s="1936"/>
      <c r="BA59" s="1936"/>
      <c r="BB59" s="1936"/>
      <c r="BC59" s="1936"/>
      <c r="BD59" s="1936"/>
      <c r="BE59" s="1936"/>
      <c r="BF59" s="1936"/>
      <c r="BG59" s="4345"/>
    </row>
    <row customHeight="1" ht="11.25">
      <c r="A60" s="1279" t="s">
        <v>990</v>
      </c>
      <c r="B60" s="1279"/>
      <c r="C60" s="1279"/>
      <c r="D60" s="1273"/>
      <c r="E60" s="1283"/>
      <c r="F60" s="1942"/>
      <c r="G60" s="1943"/>
      <c r="H60" s="2628" t="s">
        <v>108</v>
      </c>
      <c r="I60" s="2629"/>
      <c r="J60" s="2598"/>
      <c r="K60" s="2630"/>
      <c r="L60" s="2220"/>
      <c r="M60" s="2221"/>
      <c r="N60" s="2621"/>
      <c r="O60" s="2622"/>
      <c r="P60" s="2625"/>
      <c r="Q60" s="4444"/>
      <c r="R60" s="2626"/>
      <c r="S60" s="2627"/>
      <c r="T60" s="2626"/>
      <c r="U60" s="2626"/>
      <c r="V60" s="2626"/>
      <c r="W60" s="2626"/>
      <c r="X60" s="2626"/>
      <c r="Y60" s="2626"/>
      <c r="Z60" s="1288"/>
      <c r="AA60" s="1289"/>
      <c r="AB60" s="1354" t="s">
        <v>1038</v>
      </c>
      <c r="AC60" s="1293"/>
      <c r="AD60" s="1293"/>
      <c r="AE60" s="1295"/>
      <c r="AF60" s="2619"/>
      <c r="AG60" s="2620"/>
      <c r="AH60" s="2620"/>
      <c r="AI60" s="2619"/>
      <c r="AJ60" s="2620"/>
      <c r="AK60" s="2620"/>
      <c r="AL60" s="2101"/>
      <c r="AM60" s="1936"/>
      <c r="AN60" s="1936"/>
      <c r="AO60" s="1936"/>
      <c r="AP60" s="1936"/>
      <c r="AQ60" s="1936"/>
      <c r="AR60" s="1936"/>
      <c r="AS60" s="1936"/>
      <c r="AT60" s="1936"/>
      <c r="AU60" s="1936"/>
      <c r="AV60" s="1936"/>
      <c r="AW60" s="1936"/>
      <c r="AX60" s="1936"/>
      <c r="AY60" s="1936"/>
      <c r="AZ60" s="1936"/>
      <c r="BA60" s="1936"/>
      <c r="BB60" s="1936"/>
      <c r="BC60" s="1936"/>
      <c r="BD60" s="1936"/>
      <c r="BE60" s="1936"/>
      <c r="BF60" s="1936"/>
      <c r="BG60" s="4345"/>
    </row>
    <row customHeight="1" ht="11.25">
      <c r="A61" s="1279" t="s">
        <v>990</v>
      </c>
      <c r="B61" s="1279"/>
      <c r="C61" s="1279"/>
      <c r="D61" s="1273"/>
      <c r="E61" s="1283"/>
      <c r="F61" s="1942"/>
      <c r="G61" s="1943"/>
      <c r="H61" s="2628" t="s">
        <v>108</v>
      </c>
      <c r="I61" s="2629"/>
      <c r="J61" s="2598"/>
      <c r="K61" s="2630"/>
      <c r="L61" s="2220"/>
      <c r="M61" s="2221"/>
      <c r="N61" s="1288"/>
      <c r="O61" s="1289"/>
      <c r="P61" s="1281" t="s">
        <v>1039</v>
      </c>
      <c r="Q61" s="1289"/>
      <c r="R61" s="1289"/>
      <c r="S61" s="1289"/>
      <c r="T61" s="1289"/>
      <c r="U61" s="1289"/>
      <c r="V61" s="1289"/>
      <c r="W61" s="1289"/>
      <c r="X61" s="1289"/>
      <c r="Y61" s="1289"/>
      <c r="Z61" s="1289"/>
      <c r="AA61" s="1289"/>
      <c r="AB61" s="1289"/>
      <c r="AC61" s="1289"/>
      <c r="AD61" s="1289"/>
      <c r="AE61" s="1296"/>
      <c r="AF61" s="2619"/>
      <c r="AG61" s="2620"/>
      <c r="AH61" s="2620"/>
      <c r="AI61" s="2619"/>
      <c r="AJ61" s="2620"/>
      <c r="AK61" s="2620"/>
      <c r="AL61" s="2101"/>
      <c r="AM61" s="1936"/>
      <c r="AN61" s="1936"/>
      <c r="AO61" s="1936"/>
      <c r="AP61" s="1936"/>
      <c r="AQ61" s="1936"/>
      <c r="AR61" s="1936"/>
      <c r="AS61" s="1936"/>
      <c r="AT61" s="1936"/>
      <c r="AU61" s="1936"/>
      <c r="AV61" s="1936"/>
      <c r="AW61" s="1936"/>
      <c r="AX61" s="1936"/>
      <c r="AY61" s="1936"/>
      <c r="AZ61" s="1936"/>
      <c r="BA61" s="1936"/>
      <c r="BB61" s="1936"/>
      <c r="BC61" s="1936"/>
      <c r="BD61" s="1936"/>
      <c r="BE61" s="1936"/>
      <c r="BF61" s="1936"/>
      <c r="BG61" s="4345"/>
    </row>
    <row customHeight="1" ht="11.25">
      <c r="A62" s="1279" t="s">
        <v>990</v>
      </c>
      <c r="B62" s="1279" t="s">
        <v>1022</v>
      </c>
      <c r="C62" s="1279"/>
      <c r="D62" s="1273"/>
      <c r="E62" s="1283"/>
      <c r="F62" s="1942"/>
      <c r="G62" s="4330" t="s">
        <v>684</v>
      </c>
      <c r="H62" s="2628" t="s">
        <v>93</v>
      </c>
      <c r="I62" s="2629" t="s">
        <v>1023</v>
      </c>
      <c r="J62" s="2598" t="s">
        <v>1024</v>
      </c>
      <c r="K62" s="2630" t="s">
        <v>1055</v>
      </c>
      <c r="L62" s="2220" t="s">
        <v>19</v>
      </c>
      <c r="M62" s="2221"/>
      <c r="N62" s="2099"/>
      <c r="O62" s="1290" t="s">
        <v>371</v>
      </c>
      <c r="P62" s="1291"/>
      <c r="Q62" s="1291"/>
      <c r="R62" s="1291"/>
      <c r="S62" s="1291"/>
      <c r="T62" s="1291"/>
      <c r="U62" s="1291"/>
      <c r="V62" s="1291"/>
      <c r="W62" s="1291"/>
      <c r="X62" s="1291"/>
      <c r="Y62" s="1291"/>
      <c r="Z62" s="1291"/>
      <c r="AA62" s="1291"/>
      <c r="AB62" s="1291"/>
      <c r="AC62" s="1291"/>
      <c r="AD62" s="1291"/>
      <c r="AE62" s="1291"/>
      <c r="AF62" s="2619">
        <v>2023</v>
      </c>
      <c r="AG62" s="2620" t="s">
        <v>1026</v>
      </c>
      <c r="AH62" s="2620" t="s">
        <v>1027</v>
      </c>
      <c r="AI62" s="2619"/>
      <c r="AJ62" s="2620"/>
      <c r="AK62" s="2620"/>
      <c r="AL62" s="2101"/>
      <c r="AM62" s="1936"/>
      <c r="AN62" s="1936"/>
      <c r="AO62" s="1936"/>
      <c r="AP62" s="1936"/>
      <c r="AQ62" s="1936"/>
      <c r="AR62" s="1936"/>
      <c r="AS62" s="1936"/>
      <c r="AT62" s="1936"/>
      <c r="AU62" s="1936"/>
      <c r="AV62" s="1936"/>
      <c r="AW62" s="1936"/>
      <c r="AX62" s="1936"/>
      <c r="AY62" s="1936"/>
      <c r="AZ62" s="1936"/>
      <c r="BA62" s="1936"/>
      <c r="BB62" s="1936"/>
      <c r="BC62" s="1936"/>
      <c r="BD62" s="1936"/>
      <c r="BE62" s="1936"/>
      <c r="BF62" s="1936"/>
      <c r="BG62" s="4345"/>
    </row>
    <row customHeight="1" ht="11.25">
      <c r="A63" s="1279" t="s">
        <v>990</v>
      </c>
      <c r="B63" s="1279"/>
      <c r="C63" s="1279"/>
      <c r="D63" s="1273"/>
      <c r="E63" s="1283"/>
      <c r="F63" s="1942"/>
      <c r="G63" s="1943"/>
      <c r="H63" s="2628" t="s">
        <v>92</v>
      </c>
      <c r="I63" s="2629"/>
      <c r="J63" s="2598"/>
      <c r="K63" s="2630"/>
      <c r="L63" s="2220"/>
      <c r="M63" s="2221"/>
      <c r="N63" s="2621"/>
      <c r="O63" s="2622">
        <v>1</v>
      </c>
      <c r="P63" s="2623" t="s">
        <v>65</v>
      </c>
      <c r="Q63" s="4444" t="s">
        <v>1056</v>
      </c>
      <c r="R63" s="4445" t="s">
        <v>1029</v>
      </c>
      <c r="S63" s="4445" t="s">
        <v>1030</v>
      </c>
      <c r="T63" s="4445" t="s">
        <v>1030</v>
      </c>
      <c r="U63" s="4445" t="s">
        <v>1031</v>
      </c>
      <c r="V63" s="4445" t="s">
        <v>1032</v>
      </c>
      <c r="W63" s="4445" t="s">
        <v>1033</v>
      </c>
      <c r="X63" s="4445" t="s">
        <v>1057</v>
      </c>
      <c r="Y63" s="4445" t="s">
        <v>761</v>
      </c>
      <c r="Z63" s="1288"/>
      <c r="AA63" s="1289"/>
      <c r="AB63" s="1289"/>
      <c r="AC63" s="1293"/>
      <c r="AD63" s="1293"/>
      <c r="AE63" s="1294"/>
      <c r="AF63" s="2619"/>
      <c r="AG63" s="2620"/>
      <c r="AH63" s="2620"/>
      <c r="AI63" s="2619"/>
      <c r="AJ63" s="2620"/>
      <c r="AK63" s="2620"/>
      <c r="AL63" s="2101"/>
      <c r="AM63" s="1936"/>
      <c r="AN63" s="1936"/>
      <c r="AO63" s="1936"/>
      <c r="AP63" s="1936"/>
      <c r="AQ63" s="1936"/>
      <c r="AR63" s="1936"/>
      <c r="AS63" s="1936"/>
      <c r="AT63" s="1936"/>
      <c r="AU63" s="1936"/>
      <c r="AV63" s="1936"/>
      <c r="AW63" s="1936"/>
      <c r="AX63" s="1936"/>
      <c r="AY63" s="1936"/>
      <c r="AZ63" s="1936"/>
      <c r="BA63" s="1936"/>
      <c r="BB63" s="1936"/>
      <c r="BC63" s="1936"/>
      <c r="BD63" s="1936"/>
      <c r="BE63" s="1936"/>
      <c r="BF63" s="1936"/>
      <c r="BG63" s="4345"/>
    </row>
    <row customHeight="1" ht="22.5">
      <c r="A64" s="1279" t="s">
        <v>990</v>
      </c>
      <c r="B64" s="1279"/>
      <c r="C64" s="1279"/>
      <c r="D64" s="1273"/>
      <c r="E64" s="1283"/>
      <c r="F64" s="1942"/>
      <c r="G64" s="1943"/>
      <c r="H64" s="2628" t="s">
        <v>92</v>
      </c>
      <c r="I64" s="2629"/>
      <c r="J64" s="2598"/>
      <c r="K64" s="2630"/>
      <c r="L64" s="2220"/>
      <c r="M64" s="2221"/>
      <c r="N64" s="2621"/>
      <c r="O64" s="2622"/>
      <c r="P64" s="2624"/>
      <c r="Q64" s="4444"/>
      <c r="R64" s="2626"/>
      <c r="S64" s="2627"/>
      <c r="T64" s="2626"/>
      <c r="U64" s="2626"/>
      <c r="V64" s="2626"/>
      <c r="W64" s="2626"/>
      <c r="X64" s="2626"/>
      <c r="Y64" s="2626"/>
      <c r="Z64" s="1941"/>
      <c r="AA64" s="1907">
        <v>1</v>
      </c>
      <c r="AB64" s="1292" t="s">
        <v>1035</v>
      </c>
      <c r="AC64" s="1282">
        <v>4822.5</v>
      </c>
      <c r="AD64" s="1292" t="str">
        <f>AB64</f>
        <v>      Прочие амортизационные отчисления</v>
      </c>
      <c r="AE64" s="1282"/>
      <c r="AF64" s="2619"/>
      <c r="AG64" s="2620"/>
      <c r="AH64" s="2620"/>
      <c r="AI64" s="2619"/>
      <c r="AJ64" s="2620"/>
      <c r="AK64" s="2620"/>
      <c r="AL64" s="2101"/>
      <c r="AM64" s="1936"/>
      <c r="AN64" s="1936"/>
      <c r="AO64" s="1936"/>
      <c r="AP64" s="1936"/>
      <c r="AQ64" s="1936"/>
      <c r="AR64" s="1936"/>
      <c r="AS64" s="1936"/>
      <c r="AT64" s="1936"/>
      <c r="AU64" s="1936"/>
      <c r="AV64" s="1936"/>
      <c r="AW64" s="1936"/>
      <c r="AX64" s="1936"/>
      <c r="AY64" s="1936"/>
      <c r="AZ64" s="1936"/>
      <c r="BA64" s="1936"/>
      <c r="BB64" s="1936"/>
      <c r="BC64" s="1936"/>
      <c r="BD64" s="1936"/>
      <c r="BE64" s="1936"/>
      <c r="BF64" s="1936"/>
      <c r="BG64" s="4345"/>
    </row>
    <row customHeight="1" ht="22.5">
      <c r="A65" s="1279" t="s">
        <v>990</v>
      </c>
      <c r="B65" s="1279"/>
      <c r="C65" s="1279"/>
      <c r="D65" s="1273"/>
      <c r="E65" s="1283"/>
      <c r="F65" s="1943"/>
      <c r="G65" s="1943"/>
      <c r="H65" s="1943"/>
      <c r="I65" s="1943"/>
      <c r="J65" s="1943"/>
      <c r="K65" s="1943"/>
      <c r="L65" s="1943"/>
      <c r="M65" s="1943"/>
      <c r="N65" s="1943"/>
      <c r="O65" s="1943"/>
      <c r="P65" s="1943"/>
      <c r="Q65" s="1943"/>
      <c r="R65" s="1943"/>
      <c r="S65" s="1943"/>
      <c r="T65" s="1943"/>
      <c r="U65" s="1943"/>
      <c r="V65" s="1943"/>
      <c r="W65" s="1943"/>
      <c r="X65" s="1943"/>
      <c r="Y65" s="1943"/>
      <c r="Z65" s="4330" t="s">
        <v>684</v>
      </c>
      <c r="AA65" s="1927" t="s">
        <v>107</v>
      </c>
      <c r="AB65" s="1292" t="s">
        <v>1036</v>
      </c>
      <c r="AC65" s="1282">
        <v>2906.21</v>
      </c>
      <c r="AD65" s="1292" t="str">
        <f>AB65</f>
        <v>  Прибыль направляемая на инвестиции</v>
      </c>
      <c r="AE65" s="1282"/>
      <c r="AF65" s="1944"/>
      <c r="AG65" s="1872"/>
      <c r="AH65" s="1872"/>
      <c r="AI65" s="1944"/>
      <c r="AJ65" s="1872"/>
      <c r="AK65" s="2100"/>
      <c r="AL65" s="2101"/>
      <c r="AM65" s="1936"/>
      <c r="AN65" s="1936"/>
      <c r="AO65" s="1936"/>
      <c r="AP65" s="1936"/>
      <c r="AQ65" s="1936"/>
      <c r="AR65" s="1936"/>
      <c r="AS65" s="1936"/>
      <c r="AT65" s="1936"/>
      <c r="AU65" s="1936"/>
      <c r="AV65" s="1936"/>
      <c r="AW65" s="1936"/>
      <c r="AX65" s="1936"/>
      <c r="AY65" s="1936"/>
      <c r="AZ65" s="1936"/>
      <c r="BA65" s="1936"/>
      <c r="BB65" s="1936"/>
      <c r="BC65" s="1936"/>
      <c r="BD65" s="1936"/>
      <c r="BE65" s="1936"/>
      <c r="BF65" s="1936"/>
      <c r="BG65" s="4345"/>
    </row>
    <row customHeight="1" ht="22.5">
      <c r="A66" s="1279" t="s">
        <v>990</v>
      </c>
      <c r="B66" s="1279"/>
      <c r="C66" s="1279"/>
      <c r="D66" s="1273"/>
      <c r="E66" s="1283"/>
      <c r="F66" s="1943"/>
      <c r="G66" s="1943"/>
      <c r="H66" s="1943"/>
      <c r="I66" s="1943"/>
      <c r="J66" s="1943"/>
      <c r="K66" s="1943"/>
      <c r="L66" s="1943"/>
      <c r="M66" s="1943"/>
      <c r="N66" s="1943"/>
      <c r="O66" s="1943"/>
      <c r="P66" s="1943"/>
      <c r="Q66" s="1943"/>
      <c r="R66" s="1943"/>
      <c r="S66" s="1943"/>
      <c r="T66" s="1943"/>
      <c r="U66" s="1943"/>
      <c r="V66" s="1943"/>
      <c r="W66" s="1943"/>
      <c r="X66" s="1943"/>
      <c r="Y66" s="1943"/>
      <c r="Z66" s="4330" t="s">
        <v>684</v>
      </c>
      <c r="AA66" s="1927" t="s">
        <v>90</v>
      </c>
      <c r="AB66" s="1292" t="s">
        <v>1037</v>
      </c>
      <c r="AC66" s="1282">
        <v>30914.8</v>
      </c>
      <c r="AD66" s="1292" t="str">
        <f>AB66</f>
        <v>      Займы, предоставленные Фондом ЖКХ за счет средств ФНБ</v>
      </c>
      <c r="AE66" s="1282"/>
      <c r="AF66" s="1944"/>
      <c r="AG66" s="1872"/>
      <c r="AH66" s="1872"/>
      <c r="AI66" s="1944"/>
      <c r="AJ66" s="1872"/>
      <c r="AK66" s="2100"/>
      <c r="AL66" s="2101"/>
      <c r="AM66" s="1936"/>
      <c r="AN66" s="1936"/>
      <c r="AO66" s="1936"/>
      <c r="AP66" s="1936"/>
      <c r="AQ66" s="1936"/>
      <c r="AR66" s="1936"/>
      <c r="AS66" s="1936"/>
      <c r="AT66" s="1936"/>
      <c r="AU66" s="1936"/>
      <c r="AV66" s="1936"/>
      <c r="AW66" s="1936"/>
      <c r="AX66" s="1936"/>
      <c r="AY66" s="1936"/>
      <c r="AZ66" s="1936"/>
      <c r="BA66" s="1936"/>
      <c r="BB66" s="1936"/>
      <c r="BC66" s="1936"/>
      <c r="BD66" s="1936"/>
      <c r="BE66" s="1936"/>
      <c r="BF66" s="1936"/>
      <c r="BG66" s="4345"/>
    </row>
    <row customHeight="1" ht="11.25">
      <c r="A67" s="1279" t="s">
        <v>990</v>
      </c>
      <c r="B67" s="1279"/>
      <c r="C67" s="1279"/>
      <c r="D67" s="1273"/>
      <c r="E67" s="1283"/>
      <c r="F67" s="1942"/>
      <c r="G67" s="1943"/>
      <c r="H67" s="2628" t="s">
        <v>92</v>
      </c>
      <c r="I67" s="2629"/>
      <c r="J67" s="2598"/>
      <c r="K67" s="2630"/>
      <c r="L67" s="2220"/>
      <c r="M67" s="2221"/>
      <c r="N67" s="2621"/>
      <c r="O67" s="2622"/>
      <c r="P67" s="2625"/>
      <c r="Q67" s="4444"/>
      <c r="R67" s="2626"/>
      <c r="S67" s="2627"/>
      <c r="T67" s="2626"/>
      <c r="U67" s="2626"/>
      <c r="V67" s="2626"/>
      <c r="W67" s="2626"/>
      <c r="X67" s="2626"/>
      <c r="Y67" s="2626"/>
      <c r="Z67" s="1288"/>
      <c r="AA67" s="1289"/>
      <c r="AB67" s="1354" t="s">
        <v>1038</v>
      </c>
      <c r="AC67" s="1293"/>
      <c r="AD67" s="1293"/>
      <c r="AE67" s="1295"/>
      <c r="AF67" s="2619"/>
      <c r="AG67" s="2620"/>
      <c r="AH67" s="2620"/>
      <c r="AI67" s="2619"/>
      <c r="AJ67" s="2620"/>
      <c r="AK67" s="2620"/>
      <c r="AL67" s="2101"/>
      <c r="AM67" s="1936"/>
      <c r="AN67" s="1936"/>
      <c r="AO67" s="1936"/>
      <c r="AP67" s="1936"/>
      <c r="AQ67" s="1936"/>
      <c r="AR67" s="1936"/>
      <c r="AS67" s="1936"/>
      <c r="AT67" s="1936"/>
      <c r="AU67" s="1936"/>
      <c r="AV67" s="1936"/>
      <c r="AW67" s="1936"/>
      <c r="AX67" s="1936"/>
      <c r="AY67" s="1936"/>
      <c r="AZ67" s="1936"/>
      <c r="BA67" s="1936"/>
      <c r="BB67" s="1936"/>
      <c r="BC67" s="1936"/>
      <c r="BD67" s="1936"/>
      <c r="BE67" s="1936"/>
      <c r="BF67" s="1936"/>
      <c r="BG67" s="4345"/>
    </row>
    <row customHeight="1" ht="11.25">
      <c r="A68" s="1279" t="s">
        <v>990</v>
      </c>
      <c r="B68" s="1279"/>
      <c r="C68" s="1279"/>
      <c r="D68" s="1273"/>
      <c r="E68" s="1283"/>
      <c r="F68" s="1942"/>
      <c r="G68" s="1943"/>
      <c r="H68" s="2628" t="s">
        <v>92</v>
      </c>
      <c r="I68" s="2629"/>
      <c r="J68" s="2598"/>
      <c r="K68" s="2630"/>
      <c r="L68" s="2220"/>
      <c r="M68" s="2221"/>
      <c r="N68" s="1288"/>
      <c r="O68" s="1289"/>
      <c r="P68" s="1281" t="s">
        <v>1039</v>
      </c>
      <c r="Q68" s="1289"/>
      <c r="R68" s="1289"/>
      <c r="S68" s="1289"/>
      <c r="T68" s="1289"/>
      <c r="U68" s="1289"/>
      <c r="V68" s="1289"/>
      <c r="W68" s="1289"/>
      <c r="X68" s="1289"/>
      <c r="Y68" s="1289"/>
      <c r="Z68" s="1289"/>
      <c r="AA68" s="1289"/>
      <c r="AB68" s="1289"/>
      <c r="AC68" s="1289"/>
      <c r="AD68" s="1289"/>
      <c r="AE68" s="1296"/>
      <c r="AF68" s="2619"/>
      <c r="AG68" s="2620"/>
      <c r="AH68" s="2620"/>
      <c r="AI68" s="2619"/>
      <c r="AJ68" s="2620"/>
      <c r="AK68" s="2620"/>
      <c r="AL68" s="2101"/>
      <c r="AM68" s="1936"/>
      <c r="AN68" s="1936"/>
      <c r="AO68" s="1936"/>
      <c r="AP68" s="1936"/>
      <c r="AQ68" s="1936"/>
      <c r="AR68" s="1936"/>
      <c r="AS68" s="1936"/>
      <c r="AT68" s="1936"/>
      <c r="AU68" s="1936"/>
      <c r="AV68" s="1936"/>
      <c r="AW68" s="1936"/>
      <c r="AX68" s="1936"/>
      <c r="AY68" s="1936"/>
      <c r="AZ68" s="1936"/>
      <c r="BA68" s="1936"/>
      <c r="BB68" s="1936"/>
      <c r="BC68" s="1936"/>
      <c r="BD68" s="1936"/>
      <c r="BE68" s="1936"/>
      <c r="BF68" s="1936"/>
      <c r="BG68" s="4345"/>
    </row>
    <row customHeight="1" ht="11.25">
      <c r="A69" s="1279" t="s">
        <v>990</v>
      </c>
      <c r="B69" s="1279" t="s">
        <v>1022</v>
      </c>
      <c r="C69" s="1279"/>
      <c r="D69" s="1273"/>
      <c r="E69" s="1283"/>
      <c r="F69" s="1942"/>
      <c r="G69" s="4330" t="s">
        <v>684</v>
      </c>
      <c r="H69" s="2628" t="s">
        <v>109</v>
      </c>
      <c r="I69" s="2629" t="s">
        <v>1023</v>
      </c>
      <c r="J69" s="2598" t="s">
        <v>1024</v>
      </c>
      <c r="K69" s="2630" t="s">
        <v>1058</v>
      </c>
      <c r="L69" s="2220" t="s">
        <v>19</v>
      </c>
      <c r="M69" s="2221"/>
      <c r="N69" s="2099"/>
      <c r="O69" s="1290" t="s">
        <v>371</v>
      </c>
      <c r="P69" s="1291"/>
      <c r="Q69" s="1291"/>
      <c r="R69" s="1291"/>
      <c r="S69" s="1291"/>
      <c r="T69" s="1291"/>
      <c r="U69" s="1291"/>
      <c r="V69" s="1291"/>
      <c r="W69" s="1291"/>
      <c r="X69" s="1291"/>
      <c r="Y69" s="1291"/>
      <c r="Z69" s="1291"/>
      <c r="AA69" s="1291"/>
      <c r="AB69" s="1291"/>
      <c r="AC69" s="1291"/>
      <c r="AD69" s="1291"/>
      <c r="AE69" s="1291"/>
      <c r="AF69" s="2619">
        <v>2023</v>
      </c>
      <c r="AG69" s="2620" t="s">
        <v>1026</v>
      </c>
      <c r="AH69" s="2620" t="s">
        <v>1027</v>
      </c>
      <c r="AI69" s="2619"/>
      <c r="AJ69" s="2620"/>
      <c r="AK69" s="2620"/>
      <c r="AL69" s="2101"/>
      <c r="AM69" s="1936"/>
      <c r="AN69" s="1936"/>
      <c r="AO69" s="1936"/>
      <c r="AP69" s="1936"/>
      <c r="AQ69" s="1936"/>
      <c r="AR69" s="1936"/>
      <c r="AS69" s="1936"/>
      <c r="AT69" s="1936"/>
      <c r="AU69" s="1936"/>
      <c r="AV69" s="1936"/>
      <c r="AW69" s="1936"/>
      <c r="AX69" s="1936"/>
      <c r="AY69" s="1936"/>
      <c r="AZ69" s="1936"/>
      <c r="BA69" s="1936"/>
      <c r="BB69" s="1936"/>
      <c r="BC69" s="1936"/>
      <c r="BD69" s="1936"/>
      <c r="BE69" s="1936"/>
      <c r="BF69" s="1936"/>
      <c r="BG69" s="4345"/>
    </row>
    <row customHeight="1" ht="11.25">
      <c r="A70" s="1279" t="s">
        <v>990</v>
      </c>
      <c r="B70" s="1279"/>
      <c r="C70" s="1279"/>
      <c r="D70" s="1273"/>
      <c r="E70" s="1283"/>
      <c r="F70" s="1942"/>
      <c r="G70" s="1943"/>
      <c r="H70" s="2628" t="s">
        <v>93</v>
      </c>
      <c r="I70" s="2629"/>
      <c r="J70" s="2598"/>
      <c r="K70" s="2630"/>
      <c r="L70" s="2220"/>
      <c r="M70" s="2221"/>
      <c r="N70" s="2621"/>
      <c r="O70" s="2622">
        <v>1</v>
      </c>
      <c r="P70" s="2623" t="s">
        <v>65</v>
      </c>
      <c r="Q70" s="4444" t="s">
        <v>1059</v>
      </c>
      <c r="R70" s="4445" t="s">
        <v>1029</v>
      </c>
      <c r="S70" s="4445" t="s">
        <v>1030</v>
      </c>
      <c r="T70" s="4445" t="s">
        <v>1030</v>
      </c>
      <c r="U70" s="4445" t="s">
        <v>1031</v>
      </c>
      <c r="V70" s="4445" t="s">
        <v>1032</v>
      </c>
      <c r="W70" s="4445" t="s">
        <v>1033</v>
      </c>
      <c r="X70" s="4445" t="s">
        <v>1060</v>
      </c>
      <c r="Y70" s="4445" t="s">
        <v>761</v>
      </c>
      <c r="Z70" s="1288"/>
      <c r="AA70" s="1289"/>
      <c r="AB70" s="1289"/>
      <c r="AC70" s="1293"/>
      <c r="AD70" s="1293"/>
      <c r="AE70" s="1294"/>
      <c r="AF70" s="2619"/>
      <c r="AG70" s="2620"/>
      <c r="AH70" s="2620"/>
      <c r="AI70" s="2619"/>
      <c r="AJ70" s="2620"/>
      <c r="AK70" s="2620"/>
      <c r="AL70" s="2101"/>
      <c r="AM70" s="1936"/>
      <c r="AN70" s="1936"/>
      <c r="AO70" s="1936"/>
      <c r="AP70" s="1936"/>
      <c r="AQ70" s="1936"/>
      <c r="AR70" s="1936"/>
      <c r="AS70" s="1936"/>
      <c r="AT70" s="1936"/>
      <c r="AU70" s="1936"/>
      <c r="AV70" s="1936"/>
      <c r="AW70" s="1936"/>
      <c r="AX70" s="1936"/>
      <c r="AY70" s="1936"/>
      <c r="AZ70" s="1936"/>
      <c r="BA70" s="1936"/>
      <c r="BB70" s="1936"/>
      <c r="BC70" s="1936"/>
      <c r="BD70" s="1936"/>
      <c r="BE70" s="1936"/>
      <c r="BF70" s="1936"/>
      <c r="BG70" s="4345"/>
    </row>
    <row customHeight="1" ht="18.333333333333332">
      <c r="A71" s="1279" t="s">
        <v>990</v>
      </c>
      <c r="B71" s="1279"/>
      <c r="C71" s="1279"/>
      <c r="D71" s="1273"/>
      <c r="E71" s="1283"/>
      <c r="F71" s="1942"/>
      <c r="G71" s="1943"/>
      <c r="H71" s="2628" t="s">
        <v>93</v>
      </c>
      <c r="I71" s="2629"/>
      <c r="J71" s="2598"/>
      <c r="K71" s="2630"/>
      <c r="L71" s="2220"/>
      <c r="M71" s="2221"/>
      <c r="N71" s="2621"/>
      <c r="O71" s="2622"/>
      <c r="P71" s="2624"/>
      <c r="Q71" s="4444"/>
      <c r="R71" s="2626"/>
      <c r="S71" s="2627"/>
      <c r="T71" s="2626"/>
      <c r="U71" s="2626"/>
      <c r="V71" s="2626"/>
      <c r="W71" s="2626"/>
      <c r="X71" s="2626"/>
      <c r="Y71" s="2626"/>
      <c r="Z71" s="1941"/>
      <c r="AA71" s="1907">
        <v>1</v>
      </c>
      <c r="AB71" s="1292" t="s">
        <v>1035</v>
      </c>
      <c r="AC71" s="1282">
        <v>11547.06</v>
      </c>
      <c r="AD71" s="1292" t="str">
        <f>AB71</f>
        <v>      Прочие амортизационные отчисления</v>
      </c>
      <c r="AE71" s="1282"/>
      <c r="AF71" s="2619"/>
      <c r="AG71" s="2620"/>
      <c r="AH71" s="2620"/>
      <c r="AI71" s="2619"/>
      <c r="AJ71" s="2620"/>
      <c r="AK71" s="2620"/>
      <c r="AL71" s="2101"/>
      <c r="AM71" s="1936"/>
      <c r="AN71" s="1936"/>
      <c r="AO71" s="1936"/>
      <c r="AP71" s="1936"/>
      <c r="AQ71" s="1936"/>
      <c r="AR71" s="1936"/>
      <c r="AS71" s="1936"/>
      <c r="AT71" s="1936"/>
      <c r="AU71" s="1936"/>
      <c r="AV71" s="1936"/>
      <c r="AW71" s="1936"/>
      <c r="AX71" s="1936"/>
      <c r="AY71" s="1936"/>
      <c r="AZ71" s="1936"/>
      <c r="BA71" s="1936"/>
      <c r="BB71" s="1936"/>
      <c r="BC71" s="1936"/>
      <c r="BD71" s="1936"/>
      <c r="BE71" s="1936"/>
      <c r="BF71" s="1936"/>
      <c r="BG71" s="4345"/>
    </row>
    <row customHeight="1" ht="18.333333333333332">
      <c r="A72" s="1279" t="s">
        <v>990</v>
      </c>
      <c r="B72" s="1279"/>
      <c r="C72" s="1279"/>
      <c r="D72" s="1273"/>
      <c r="E72" s="1283"/>
      <c r="F72" s="1943"/>
      <c r="G72" s="1943"/>
      <c r="H72" s="1943"/>
      <c r="I72" s="1943"/>
      <c r="J72" s="1943"/>
      <c r="K72" s="1943"/>
      <c r="L72" s="1943"/>
      <c r="M72" s="1943"/>
      <c r="N72" s="1943"/>
      <c r="O72" s="1943"/>
      <c r="P72" s="1943"/>
      <c r="Q72" s="1943"/>
      <c r="R72" s="1943"/>
      <c r="S72" s="1943"/>
      <c r="T72" s="1943"/>
      <c r="U72" s="1943"/>
      <c r="V72" s="1943"/>
      <c r="W72" s="1943"/>
      <c r="X72" s="1943"/>
      <c r="Y72" s="1943"/>
      <c r="Z72" s="4330" t="s">
        <v>684</v>
      </c>
      <c r="AA72" s="1927" t="s">
        <v>107</v>
      </c>
      <c r="AB72" s="1292" t="s">
        <v>1036</v>
      </c>
      <c r="AC72" s="1282">
        <v>6958.67</v>
      </c>
      <c r="AD72" s="1292" t="str">
        <f>AB72</f>
        <v>  Прибыль направляемая на инвестиции</v>
      </c>
      <c r="AE72" s="1282"/>
      <c r="AF72" s="1944"/>
      <c r="AG72" s="1872"/>
      <c r="AH72" s="1872"/>
      <c r="AI72" s="1944"/>
      <c r="AJ72" s="1872"/>
      <c r="AK72" s="2100"/>
      <c r="AL72" s="2101"/>
      <c r="AM72" s="1936"/>
      <c r="AN72" s="1936"/>
      <c r="AO72" s="1936"/>
      <c r="AP72" s="1936"/>
      <c r="AQ72" s="1936"/>
      <c r="AR72" s="1936"/>
      <c r="AS72" s="1936"/>
      <c r="AT72" s="1936"/>
      <c r="AU72" s="1936"/>
      <c r="AV72" s="1936"/>
      <c r="AW72" s="1936"/>
      <c r="AX72" s="1936"/>
      <c r="AY72" s="1936"/>
      <c r="AZ72" s="1936"/>
      <c r="BA72" s="1936"/>
      <c r="BB72" s="1936"/>
      <c r="BC72" s="1936"/>
      <c r="BD72" s="1936"/>
      <c r="BE72" s="1936"/>
      <c r="BF72" s="1936"/>
      <c r="BG72" s="4345"/>
    </row>
    <row customHeight="1" ht="18.333333333333332">
      <c r="A73" s="1279" t="s">
        <v>990</v>
      </c>
      <c r="B73" s="1279"/>
      <c r="C73" s="1279"/>
      <c r="D73" s="1273"/>
      <c r="E73" s="1283"/>
      <c r="F73" s="1943"/>
      <c r="G73" s="1943"/>
      <c r="H73" s="1943"/>
      <c r="I73" s="1943"/>
      <c r="J73" s="1943"/>
      <c r="K73" s="1943"/>
      <c r="L73" s="1943"/>
      <c r="M73" s="1943"/>
      <c r="N73" s="1943"/>
      <c r="O73" s="1943"/>
      <c r="P73" s="1943"/>
      <c r="Q73" s="1943"/>
      <c r="R73" s="1943"/>
      <c r="S73" s="1943"/>
      <c r="T73" s="1943"/>
      <c r="U73" s="1943"/>
      <c r="V73" s="1943"/>
      <c r="W73" s="1943"/>
      <c r="X73" s="1943"/>
      <c r="Y73" s="1943"/>
      <c r="Z73" s="4330" t="s">
        <v>684</v>
      </c>
      <c r="AA73" s="1927" t="s">
        <v>90</v>
      </c>
      <c r="AB73" s="1292" t="s">
        <v>1037</v>
      </c>
      <c r="AC73" s="1282">
        <v>74022.76</v>
      </c>
      <c r="AD73" s="1292" t="str">
        <f>AB73</f>
        <v>      Займы, предоставленные Фондом ЖКХ за счет средств ФНБ</v>
      </c>
      <c r="AE73" s="1282"/>
      <c r="AF73" s="1944"/>
      <c r="AG73" s="1872"/>
      <c r="AH73" s="1872"/>
      <c r="AI73" s="1944"/>
      <c r="AJ73" s="1872"/>
      <c r="AK73" s="2100"/>
      <c r="AL73" s="2101"/>
      <c r="AM73" s="1936"/>
      <c r="AN73" s="1936"/>
      <c r="AO73" s="1936"/>
      <c r="AP73" s="1936"/>
      <c r="AQ73" s="1936"/>
      <c r="AR73" s="1936"/>
      <c r="AS73" s="1936"/>
      <c r="AT73" s="1936"/>
      <c r="AU73" s="1936"/>
      <c r="AV73" s="1936"/>
      <c r="AW73" s="1936"/>
      <c r="AX73" s="1936"/>
      <c r="AY73" s="1936"/>
      <c r="AZ73" s="1936"/>
      <c r="BA73" s="1936"/>
      <c r="BB73" s="1936"/>
      <c r="BC73" s="1936"/>
      <c r="BD73" s="1936"/>
      <c r="BE73" s="1936"/>
      <c r="BF73" s="1936"/>
      <c r="BG73" s="4345"/>
    </row>
    <row customHeight="1" ht="11.25">
      <c r="A74" s="1279" t="s">
        <v>990</v>
      </c>
      <c r="B74" s="1279"/>
      <c r="C74" s="1279"/>
      <c r="D74" s="1273"/>
      <c r="E74" s="1283"/>
      <c r="F74" s="1942"/>
      <c r="G74" s="1943"/>
      <c r="H74" s="2628" t="s">
        <v>93</v>
      </c>
      <c r="I74" s="2629"/>
      <c r="J74" s="2598"/>
      <c r="K74" s="2630"/>
      <c r="L74" s="2220"/>
      <c r="M74" s="2221"/>
      <c r="N74" s="2621"/>
      <c r="O74" s="2622"/>
      <c r="P74" s="2625"/>
      <c r="Q74" s="4444"/>
      <c r="R74" s="2626"/>
      <c r="S74" s="2627"/>
      <c r="T74" s="2626"/>
      <c r="U74" s="2626"/>
      <c r="V74" s="2626"/>
      <c r="W74" s="2626"/>
      <c r="X74" s="2626"/>
      <c r="Y74" s="2626"/>
      <c r="Z74" s="1288"/>
      <c r="AA74" s="1289"/>
      <c r="AB74" s="1354" t="s">
        <v>1038</v>
      </c>
      <c r="AC74" s="1293"/>
      <c r="AD74" s="1293"/>
      <c r="AE74" s="1295"/>
      <c r="AF74" s="2619"/>
      <c r="AG74" s="2620"/>
      <c r="AH74" s="2620"/>
      <c r="AI74" s="2619"/>
      <c r="AJ74" s="2620"/>
      <c r="AK74" s="2620"/>
      <c r="AL74" s="2101"/>
      <c r="AM74" s="1936"/>
      <c r="AN74" s="1936"/>
      <c r="AO74" s="1936"/>
      <c r="AP74" s="1936"/>
      <c r="AQ74" s="1936"/>
      <c r="AR74" s="1936"/>
      <c r="AS74" s="1936"/>
      <c r="AT74" s="1936"/>
      <c r="AU74" s="1936"/>
      <c r="AV74" s="1936"/>
      <c r="AW74" s="1936"/>
      <c r="AX74" s="1936"/>
      <c r="AY74" s="1936"/>
      <c r="AZ74" s="1936"/>
      <c r="BA74" s="1936"/>
      <c r="BB74" s="1936"/>
      <c r="BC74" s="1936"/>
      <c r="BD74" s="1936"/>
      <c r="BE74" s="1936"/>
      <c r="BF74" s="1936"/>
      <c r="BG74" s="4345"/>
    </row>
    <row customHeight="1" ht="20.833333333333332">
      <c r="A75" s="1279" t="s">
        <v>990</v>
      </c>
      <c r="B75" s="1279"/>
      <c r="C75" s="1279"/>
      <c r="D75" s="1273"/>
      <c r="E75" s="1283"/>
      <c r="F75" s="1942"/>
      <c r="G75" s="1943"/>
      <c r="H75" s="2628" t="s">
        <v>93</v>
      </c>
      <c r="I75" s="2629"/>
      <c r="J75" s="2598"/>
      <c r="K75" s="2630"/>
      <c r="L75" s="2220"/>
      <c r="M75" s="2221"/>
      <c r="N75" s="1288"/>
      <c r="O75" s="1289"/>
      <c r="P75" s="1281" t="s">
        <v>1039</v>
      </c>
      <c r="Q75" s="1289"/>
      <c r="R75" s="1289"/>
      <c r="S75" s="1289"/>
      <c r="T75" s="1289"/>
      <c r="U75" s="1289"/>
      <c r="V75" s="1289"/>
      <c r="W75" s="1289"/>
      <c r="X75" s="1289"/>
      <c r="Y75" s="1289"/>
      <c r="Z75" s="1289"/>
      <c r="AA75" s="1289"/>
      <c r="AB75" s="1289"/>
      <c r="AC75" s="1289"/>
      <c r="AD75" s="1289"/>
      <c r="AE75" s="1296"/>
      <c r="AF75" s="2619"/>
      <c r="AG75" s="2620"/>
      <c r="AH75" s="2620"/>
      <c r="AI75" s="2619"/>
      <c r="AJ75" s="2620"/>
      <c r="AK75" s="2620"/>
      <c r="AL75" s="2101"/>
      <c r="AM75" s="1936"/>
      <c r="AN75" s="1936"/>
      <c r="AO75" s="1936"/>
      <c r="AP75" s="1936"/>
      <c r="AQ75" s="1936"/>
      <c r="AR75" s="1936"/>
      <c r="AS75" s="1936"/>
      <c r="AT75" s="1936"/>
      <c r="AU75" s="1936"/>
      <c r="AV75" s="1936"/>
      <c r="AW75" s="1936"/>
      <c r="AX75" s="1936"/>
      <c r="AY75" s="1936"/>
      <c r="AZ75" s="1936"/>
      <c r="BA75" s="1936"/>
      <c r="BB75" s="1936"/>
      <c r="BC75" s="1936"/>
      <c r="BD75" s="1936"/>
      <c r="BE75" s="1936"/>
      <c r="BF75" s="1936"/>
      <c r="BG75" s="4345"/>
    </row>
    <row customHeight="1" ht="11.25">
      <c r="A76" s="1279" t="s">
        <v>990</v>
      </c>
      <c r="B76" s="1279" t="s">
        <v>1022</v>
      </c>
      <c r="C76" s="1279"/>
      <c r="D76" s="1273"/>
      <c r="E76" s="1283"/>
      <c r="F76" s="1942"/>
      <c r="G76" s="4330" t="s">
        <v>684</v>
      </c>
      <c r="H76" s="2628" t="s">
        <v>145</v>
      </c>
      <c r="I76" s="2629" t="s">
        <v>1023</v>
      </c>
      <c r="J76" s="2598" t="s">
        <v>1024</v>
      </c>
      <c r="K76" s="2630" t="s">
        <v>1061</v>
      </c>
      <c r="L76" s="2220" t="s">
        <v>19</v>
      </c>
      <c r="M76" s="2221"/>
      <c r="N76" s="2099"/>
      <c r="O76" s="1290" t="s">
        <v>371</v>
      </c>
      <c r="P76" s="1291"/>
      <c r="Q76" s="1291"/>
      <c r="R76" s="1291"/>
      <c r="S76" s="1291"/>
      <c r="T76" s="1291"/>
      <c r="U76" s="1291"/>
      <c r="V76" s="1291"/>
      <c r="W76" s="1291"/>
      <c r="X76" s="1291"/>
      <c r="Y76" s="1291"/>
      <c r="Z76" s="1291"/>
      <c r="AA76" s="1291"/>
      <c r="AB76" s="1291"/>
      <c r="AC76" s="1291"/>
      <c r="AD76" s="1291"/>
      <c r="AE76" s="1291"/>
      <c r="AF76" s="2619">
        <v>2023</v>
      </c>
      <c r="AG76" s="2620" t="s">
        <v>1026</v>
      </c>
      <c r="AH76" s="2620" t="s">
        <v>1027</v>
      </c>
      <c r="AI76" s="2619"/>
      <c r="AJ76" s="2620"/>
      <c r="AK76" s="2620"/>
      <c r="AL76" s="2101"/>
      <c r="AM76" s="1936"/>
      <c r="AN76" s="1936"/>
      <c r="AO76" s="1936"/>
      <c r="AP76" s="1936"/>
      <c r="AQ76" s="1936"/>
      <c r="AR76" s="1936"/>
      <c r="AS76" s="1936"/>
      <c r="AT76" s="1936"/>
      <c r="AU76" s="1936"/>
      <c r="AV76" s="1936"/>
      <c r="AW76" s="1936"/>
      <c r="AX76" s="1936"/>
      <c r="AY76" s="1936"/>
      <c r="AZ76" s="1936"/>
      <c r="BA76" s="1936"/>
      <c r="BB76" s="1936"/>
      <c r="BC76" s="1936"/>
      <c r="BD76" s="1936"/>
      <c r="BE76" s="1936"/>
      <c r="BF76" s="1936"/>
      <c r="BG76" s="4345"/>
    </row>
    <row customHeight="1" ht="11.25">
      <c r="A77" s="1279" t="s">
        <v>990</v>
      </c>
      <c r="B77" s="1279"/>
      <c r="C77" s="1279"/>
      <c r="D77" s="1273"/>
      <c r="E77" s="1283"/>
      <c r="F77" s="1942"/>
      <c r="G77" s="1943"/>
      <c r="H77" s="2628" t="s">
        <v>109</v>
      </c>
      <c r="I77" s="2629"/>
      <c r="J77" s="2598"/>
      <c r="K77" s="2630"/>
      <c r="L77" s="2220"/>
      <c r="M77" s="2221"/>
      <c r="N77" s="2621"/>
      <c r="O77" s="2622">
        <v>1</v>
      </c>
      <c r="P77" s="2623" t="s">
        <v>65</v>
      </c>
      <c r="Q77" s="4444" t="s">
        <v>1062</v>
      </c>
      <c r="R77" s="4445" t="s">
        <v>1029</v>
      </c>
      <c r="S77" s="4445" t="s">
        <v>1030</v>
      </c>
      <c r="T77" s="4445" t="s">
        <v>1030</v>
      </c>
      <c r="U77" s="4445" t="s">
        <v>1031</v>
      </c>
      <c r="V77" s="4445" t="s">
        <v>1032</v>
      </c>
      <c r="W77" s="4445" t="s">
        <v>1033</v>
      </c>
      <c r="X77" s="4445" t="s">
        <v>1063</v>
      </c>
      <c r="Y77" s="4445" t="s">
        <v>761</v>
      </c>
      <c r="Z77" s="1288"/>
      <c r="AA77" s="1289"/>
      <c r="AB77" s="1289"/>
      <c r="AC77" s="1293"/>
      <c r="AD77" s="1293"/>
      <c r="AE77" s="1294"/>
      <c r="AF77" s="2619"/>
      <c r="AG77" s="2620"/>
      <c r="AH77" s="2620"/>
      <c r="AI77" s="2619"/>
      <c r="AJ77" s="2620"/>
      <c r="AK77" s="2620"/>
      <c r="AL77" s="2101"/>
      <c r="AM77" s="1936"/>
      <c r="AN77" s="1936"/>
      <c r="AO77" s="1936"/>
      <c r="AP77" s="1936"/>
      <c r="AQ77" s="1936"/>
      <c r="AR77" s="1936"/>
      <c r="AS77" s="1936"/>
      <c r="AT77" s="1936"/>
      <c r="AU77" s="1936"/>
      <c r="AV77" s="1936"/>
      <c r="AW77" s="1936"/>
      <c r="AX77" s="1936"/>
      <c r="AY77" s="1936"/>
      <c r="AZ77" s="1936"/>
      <c r="BA77" s="1936"/>
      <c r="BB77" s="1936"/>
      <c r="BC77" s="1936"/>
      <c r="BD77" s="1936"/>
      <c r="BE77" s="1936"/>
      <c r="BF77" s="1936"/>
      <c r="BG77" s="4345"/>
    </row>
    <row customHeight="1" ht="21.666666666666668">
      <c r="A78" s="1279" t="s">
        <v>990</v>
      </c>
      <c r="B78" s="1279"/>
      <c r="C78" s="1279"/>
      <c r="D78" s="1273"/>
      <c r="E78" s="1283"/>
      <c r="F78" s="1942"/>
      <c r="G78" s="1943"/>
      <c r="H78" s="2628" t="s">
        <v>109</v>
      </c>
      <c r="I78" s="2629"/>
      <c r="J78" s="2598"/>
      <c r="K78" s="2630"/>
      <c r="L78" s="2220"/>
      <c r="M78" s="2221"/>
      <c r="N78" s="2621"/>
      <c r="O78" s="2622"/>
      <c r="P78" s="2624"/>
      <c r="Q78" s="4444"/>
      <c r="R78" s="2626"/>
      <c r="S78" s="2627"/>
      <c r="T78" s="2626"/>
      <c r="U78" s="2626"/>
      <c r="V78" s="2626"/>
      <c r="W78" s="2626"/>
      <c r="X78" s="2626"/>
      <c r="Y78" s="2626"/>
      <c r="Z78" s="1941"/>
      <c r="AA78" s="1907">
        <v>1</v>
      </c>
      <c r="AB78" s="1292" t="s">
        <v>1035</v>
      </c>
      <c r="AC78" s="1282">
        <v>9293.27</v>
      </c>
      <c r="AD78" s="1292" t="str">
        <f>AB78</f>
        <v>      Прочие амортизационные отчисления</v>
      </c>
      <c r="AE78" s="1282"/>
      <c r="AF78" s="2619"/>
      <c r="AG78" s="2620"/>
      <c r="AH78" s="2620"/>
      <c r="AI78" s="2619"/>
      <c r="AJ78" s="2620"/>
      <c r="AK78" s="2620"/>
      <c r="AL78" s="2101"/>
      <c r="AM78" s="1936"/>
      <c r="AN78" s="1936"/>
      <c r="AO78" s="1936"/>
      <c r="AP78" s="1936"/>
      <c r="AQ78" s="1936"/>
      <c r="AR78" s="1936"/>
      <c r="AS78" s="1936"/>
      <c r="AT78" s="1936"/>
      <c r="AU78" s="1936"/>
      <c r="AV78" s="1936"/>
      <c r="AW78" s="1936"/>
      <c r="AX78" s="1936"/>
      <c r="AY78" s="1936"/>
      <c r="AZ78" s="1936"/>
      <c r="BA78" s="1936"/>
      <c r="BB78" s="1936"/>
      <c r="BC78" s="1936"/>
      <c r="BD78" s="1936"/>
      <c r="BE78" s="1936"/>
      <c r="BF78" s="1936"/>
      <c r="BG78" s="4345"/>
    </row>
    <row customHeight="1" ht="21.666666666666668">
      <c r="A79" s="1279" t="s">
        <v>990</v>
      </c>
      <c r="B79" s="1279"/>
      <c r="C79" s="1279"/>
      <c r="D79" s="1273"/>
      <c r="E79" s="1283"/>
      <c r="F79" s="1943"/>
      <c r="G79" s="1943"/>
      <c r="H79" s="1943"/>
      <c r="I79" s="1943"/>
      <c r="J79" s="1943"/>
      <c r="K79" s="1943"/>
      <c r="L79" s="1943"/>
      <c r="M79" s="1943"/>
      <c r="N79" s="1943"/>
      <c r="O79" s="1943"/>
      <c r="P79" s="1943"/>
      <c r="Q79" s="1943"/>
      <c r="R79" s="1943"/>
      <c r="S79" s="1943"/>
      <c r="T79" s="1943"/>
      <c r="U79" s="1943"/>
      <c r="V79" s="1943"/>
      <c r="W79" s="1943"/>
      <c r="X79" s="1943"/>
      <c r="Y79" s="1943"/>
      <c r="Z79" s="4330" t="s">
        <v>684</v>
      </c>
      <c r="AA79" s="1927" t="s">
        <v>107</v>
      </c>
      <c r="AB79" s="1292" t="s">
        <v>1036</v>
      </c>
      <c r="AC79" s="1282">
        <v>5600.45</v>
      </c>
      <c r="AD79" s="1292" t="str">
        <f>AB79</f>
        <v>  Прибыль направляемая на инвестиции</v>
      </c>
      <c r="AE79" s="1282"/>
      <c r="AF79" s="1944"/>
      <c r="AG79" s="1872"/>
      <c r="AH79" s="1872"/>
      <c r="AI79" s="1944"/>
      <c r="AJ79" s="1872"/>
      <c r="AK79" s="2100"/>
      <c r="AL79" s="2101"/>
      <c r="AM79" s="1936"/>
      <c r="AN79" s="1936"/>
      <c r="AO79" s="1936"/>
      <c r="AP79" s="1936"/>
      <c r="AQ79" s="1936"/>
      <c r="AR79" s="1936"/>
      <c r="AS79" s="1936"/>
      <c r="AT79" s="1936"/>
      <c r="AU79" s="1936"/>
      <c r="AV79" s="1936"/>
      <c r="AW79" s="1936"/>
      <c r="AX79" s="1936"/>
      <c r="AY79" s="1936"/>
      <c r="AZ79" s="1936"/>
      <c r="BA79" s="1936"/>
      <c r="BB79" s="1936"/>
      <c r="BC79" s="1936"/>
      <c r="BD79" s="1936"/>
      <c r="BE79" s="1936"/>
      <c r="BF79" s="1936"/>
      <c r="BG79" s="4345"/>
    </row>
    <row customHeight="1" ht="21.666666666666668">
      <c r="A80" s="1279" t="s">
        <v>990</v>
      </c>
      <c r="B80" s="1279"/>
      <c r="C80" s="1279"/>
      <c r="D80" s="1273"/>
      <c r="E80" s="1283"/>
      <c r="F80" s="1943"/>
      <c r="G80" s="1943"/>
      <c r="H80" s="1943"/>
      <c r="I80" s="1943"/>
      <c r="J80" s="1943"/>
      <c r="K80" s="1943"/>
      <c r="L80" s="1943"/>
      <c r="M80" s="1943"/>
      <c r="N80" s="1943"/>
      <c r="O80" s="1943"/>
      <c r="P80" s="1943"/>
      <c r="Q80" s="1943"/>
      <c r="R80" s="1943"/>
      <c r="S80" s="1943"/>
      <c r="T80" s="1943"/>
      <c r="U80" s="1943"/>
      <c r="V80" s="1943"/>
      <c r="W80" s="1943"/>
      <c r="X80" s="1943"/>
      <c r="Y80" s="1943"/>
      <c r="Z80" s="4330" t="s">
        <v>684</v>
      </c>
      <c r="AA80" s="1927" t="s">
        <v>90</v>
      </c>
      <c r="AB80" s="1292" t="s">
        <v>1037</v>
      </c>
      <c r="AC80" s="1282">
        <v>59574.78</v>
      </c>
      <c r="AD80" s="1292" t="str">
        <f>AB80</f>
        <v>      Займы, предоставленные Фондом ЖКХ за счет средств ФНБ</v>
      </c>
      <c r="AE80" s="1282"/>
      <c r="AF80" s="1944"/>
      <c r="AG80" s="1872"/>
      <c r="AH80" s="1872"/>
      <c r="AI80" s="1944"/>
      <c r="AJ80" s="1872"/>
      <c r="AK80" s="2100"/>
      <c r="AL80" s="2101"/>
      <c r="AM80" s="1936"/>
      <c r="AN80" s="1936"/>
      <c r="AO80" s="1936"/>
      <c r="AP80" s="1936"/>
      <c r="AQ80" s="1936"/>
      <c r="AR80" s="1936"/>
      <c r="AS80" s="1936"/>
      <c r="AT80" s="1936"/>
      <c r="AU80" s="1936"/>
      <c r="AV80" s="1936"/>
      <c r="AW80" s="1936"/>
      <c r="AX80" s="1936"/>
      <c r="AY80" s="1936"/>
      <c r="AZ80" s="1936"/>
      <c r="BA80" s="1936"/>
      <c r="BB80" s="1936"/>
      <c r="BC80" s="1936"/>
      <c r="BD80" s="1936"/>
      <c r="BE80" s="1936"/>
      <c r="BF80" s="1936"/>
      <c r="BG80" s="4345"/>
    </row>
    <row customHeight="1" ht="11.25">
      <c r="A81" s="1279" t="s">
        <v>990</v>
      </c>
      <c r="B81" s="1279"/>
      <c r="C81" s="1279"/>
      <c r="D81" s="1273"/>
      <c r="E81" s="1283"/>
      <c r="F81" s="1942"/>
      <c r="G81" s="1943"/>
      <c r="H81" s="2628" t="s">
        <v>109</v>
      </c>
      <c r="I81" s="2629"/>
      <c r="J81" s="2598"/>
      <c r="K81" s="2630"/>
      <c r="L81" s="2220"/>
      <c r="M81" s="2221"/>
      <c r="N81" s="2621"/>
      <c r="O81" s="2622"/>
      <c r="P81" s="2625"/>
      <c r="Q81" s="4444"/>
      <c r="R81" s="2626"/>
      <c r="S81" s="2627"/>
      <c r="T81" s="2626"/>
      <c r="U81" s="2626"/>
      <c r="V81" s="2626"/>
      <c r="W81" s="2626"/>
      <c r="X81" s="2626"/>
      <c r="Y81" s="2626"/>
      <c r="Z81" s="1288"/>
      <c r="AA81" s="1289"/>
      <c r="AB81" s="1354" t="s">
        <v>1038</v>
      </c>
      <c r="AC81" s="1293"/>
      <c r="AD81" s="1293"/>
      <c r="AE81" s="1295"/>
      <c r="AF81" s="2619"/>
      <c r="AG81" s="2620"/>
      <c r="AH81" s="2620"/>
      <c r="AI81" s="2619"/>
      <c r="AJ81" s="2620"/>
      <c r="AK81" s="2620"/>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c r="BG81" s="4345"/>
    </row>
    <row customHeight="1" ht="11.25">
      <c r="A82" s="1279" t="s">
        <v>990</v>
      </c>
      <c r="B82" s="1279"/>
      <c r="C82" s="1279"/>
      <c r="D82" s="1273"/>
      <c r="E82" s="1283"/>
      <c r="F82" s="1942"/>
      <c r="G82" s="1943"/>
      <c r="H82" s="2628" t="s">
        <v>109</v>
      </c>
      <c r="I82" s="2629"/>
      <c r="J82" s="2598"/>
      <c r="K82" s="2630"/>
      <c r="L82" s="2220"/>
      <c r="M82" s="2221"/>
      <c r="N82" s="1288"/>
      <c r="O82" s="1289"/>
      <c r="P82" s="1281" t="s">
        <v>1039</v>
      </c>
      <c r="Q82" s="1289"/>
      <c r="R82" s="1289"/>
      <c r="S82" s="1289"/>
      <c r="T82" s="1289"/>
      <c r="U82" s="1289"/>
      <c r="V82" s="1289"/>
      <c r="W82" s="1289"/>
      <c r="X82" s="1289"/>
      <c r="Y82" s="1289"/>
      <c r="Z82" s="1289"/>
      <c r="AA82" s="1289"/>
      <c r="AB82" s="1289"/>
      <c r="AC82" s="1289"/>
      <c r="AD82" s="1289"/>
      <c r="AE82" s="1296"/>
      <c r="AF82" s="2619"/>
      <c r="AG82" s="2620"/>
      <c r="AH82" s="2620"/>
      <c r="AI82" s="2619"/>
      <c r="AJ82" s="2620"/>
      <c r="AK82" s="2620"/>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c r="BG82" s="4345"/>
    </row>
    <row customHeight="1" ht="11.25">
      <c r="A83" s="1279" t="s">
        <v>990</v>
      </c>
      <c r="B83" s="1279" t="s">
        <v>1022</v>
      </c>
      <c r="C83" s="1279"/>
      <c r="D83" s="1273"/>
      <c r="E83" s="1283"/>
      <c r="F83" s="1942"/>
      <c r="G83" s="4330" t="s">
        <v>684</v>
      </c>
      <c r="H83" s="2628" t="s">
        <v>146</v>
      </c>
      <c r="I83" s="2629" t="s">
        <v>1023</v>
      </c>
      <c r="J83" s="2598" t="s">
        <v>1024</v>
      </c>
      <c r="K83" s="2630" t="s">
        <v>1064</v>
      </c>
      <c r="L83" s="2220" t="s">
        <v>19</v>
      </c>
      <c r="M83" s="2221"/>
      <c r="N83" s="2099"/>
      <c r="O83" s="1290" t="s">
        <v>371</v>
      </c>
      <c r="P83" s="1291"/>
      <c r="Q83" s="1291"/>
      <c r="R83" s="1291"/>
      <c r="S83" s="1291"/>
      <c r="T83" s="1291"/>
      <c r="U83" s="1291"/>
      <c r="V83" s="1291"/>
      <c r="W83" s="1291"/>
      <c r="X83" s="1291"/>
      <c r="Y83" s="1291"/>
      <c r="Z83" s="1291"/>
      <c r="AA83" s="1291"/>
      <c r="AB83" s="1291"/>
      <c r="AC83" s="1291"/>
      <c r="AD83" s="1291"/>
      <c r="AE83" s="1291"/>
      <c r="AF83" s="2619">
        <v>2023</v>
      </c>
      <c r="AG83" s="2620" t="s">
        <v>1026</v>
      </c>
      <c r="AH83" s="2620" t="s">
        <v>1027</v>
      </c>
      <c r="AI83" s="2619"/>
      <c r="AJ83" s="2620"/>
      <c r="AK83" s="2620"/>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c r="BG83" s="4345"/>
    </row>
    <row customHeight="1" ht="11.25">
      <c r="A84" s="1279" t="s">
        <v>990</v>
      </c>
      <c r="B84" s="1279"/>
      <c r="C84" s="1279"/>
      <c r="D84" s="1273"/>
      <c r="E84" s="1283"/>
      <c r="F84" s="1942"/>
      <c r="G84" s="1943"/>
      <c r="H84" s="2628" t="s">
        <v>145</v>
      </c>
      <c r="I84" s="2629"/>
      <c r="J84" s="2598"/>
      <c r="K84" s="2630"/>
      <c r="L84" s="2220"/>
      <c r="M84" s="2221"/>
      <c r="N84" s="2621"/>
      <c r="O84" s="2622">
        <v>1</v>
      </c>
      <c r="P84" s="2623" t="s">
        <v>65</v>
      </c>
      <c r="Q84" s="4444" t="s">
        <v>1065</v>
      </c>
      <c r="R84" s="4445" t="s">
        <v>1029</v>
      </c>
      <c r="S84" s="4445" t="s">
        <v>1030</v>
      </c>
      <c r="T84" s="4445" t="s">
        <v>1030</v>
      </c>
      <c r="U84" s="4445" t="s">
        <v>1031</v>
      </c>
      <c r="V84" s="4445" t="s">
        <v>1032</v>
      </c>
      <c r="W84" s="4445" t="s">
        <v>1033</v>
      </c>
      <c r="X84" s="4445" t="s">
        <v>1066</v>
      </c>
      <c r="Y84" s="4445" t="s">
        <v>761</v>
      </c>
      <c r="Z84" s="1288"/>
      <c r="AA84" s="1289"/>
      <c r="AB84" s="1289"/>
      <c r="AC84" s="1293"/>
      <c r="AD84" s="1293"/>
      <c r="AE84" s="1294"/>
      <c r="AF84" s="2619"/>
      <c r="AG84" s="2620"/>
      <c r="AH84" s="2620"/>
      <c r="AI84" s="2619"/>
      <c r="AJ84" s="2620"/>
      <c r="AK84" s="2620"/>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c r="BG84" s="4345"/>
    </row>
    <row customHeight="1" ht="21.666666666666668">
      <c r="A85" s="1279" t="s">
        <v>990</v>
      </c>
      <c r="B85" s="1279"/>
      <c r="C85" s="1279"/>
      <c r="D85" s="1273"/>
      <c r="E85" s="1283"/>
      <c r="F85" s="1942"/>
      <c r="G85" s="1943"/>
      <c r="H85" s="2628" t="s">
        <v>145</v>
      </c>
      <c r="I85" s="2629"/>
      <c r="J85" s="2598"/>
      <c r="K85" s="2630"/>
      <c r="L85" s="2220"/>
      <c r="M85" s="2221"/>
      <c r="N85" s="2621"/>
      <c r="O85" s="2622"/>
      <c r="P85" s="2624"/>
      <c r="Q85" s="4444"/>
      <c r="R85" s="2626"/>
      <c r="S85" s="2627"/>
      <c r="T85" s="2626"/>
      <c r="U85" s="2626"/>
      <c r="V85" s="2626"/>
      <c r="W85" s="2626"/>
      <c r="X85" s="2626"/>
      <c r="Y85" s="2626"/>
      <c r="Z85" s="1941"/>
      <c r="AA85" s="1907">
        <v>1</v>
      </c>
      <c r="AB85" s="1292" t="s">
        <v>1035</v>
      </c>
      <c r="AC85" s="1282">
        <v>43.9</v>
      </c>
      <c r="AD85" s="1292" t="str">
        <f>AB85</f>
        <v>      Прочие амортизационные отчисления</v>
      </c>
      <c r="AE85" s="1282"/>
      <c r="AF85" s="2619"/>
      <c r="AG85" s="2620"/>
      <c r="AH85" s="2620"/>
      <c r="AI85" s="2619"/>
      <c r="AJ85" s="2620"/>
      <c r="AK85" s="2620"/>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c r="BG85" s="4345"/>
    </row>
    <row customHeight="1" ht="21.666666666666668">
      <c r="A86" s="1279" t="s">
        <v>990</v>
      </c>
      <c r="B86" s="1279"/>
      <c r="C86" s="1279"/>
      <c r="D86" s="1273"/>
      <c r="E86" s="1283"/>
      <c r="F86" s="1943"/>
      <c r="G86" s="1943"/>
      <c r="H86" s="1943"/>
      <c r="I86" s="1943"/>
      <c r="J86" s="1943"/>
      <c r="K86" s="1943"/>
      <c r="L86" s="1943"/>
      <c r="M86" s="1943"/>
      <c r="N86" s="1943"/>
      <c r="O86" s="1943"/>
      <c r="P86" s="1943"/>
      <c r="Q86" s="1943"/>
      <c r="R86" s="1943"/>
      <c r="S86" s="1943"/>
      <c r="T86" s="1943"/>
      <c r="U86" s="1943"/>
      <c r="V86" s="1943"/>
      <c r="W86" s="1943"/>
      <c r="X86" s="1943"/>
      <c r="Y86" s="1943"/>
      <c r="Z86" s="4330" t="s">
        <v>684</v>
      </c>
      <c r="AA86" s="1927" t="s">
        <v>107</v>
      </c>
      <c r="AB86" s="1292" t="s">
        <v>1036</v>
      </c>
      <c r="AC86" s="1282">
        <v>26.45</v>
      </c>
      <c r="AD86" s="1292" t="str">
        <f>AB86</f>
        <v>  Прибыль направляемая на инвестиции</v>
      </c>
      <c r="AE86" s="1282"/>
      <c r="AF86" s="1944"/>
      <c r="AG86" s="1872"/>
      <c r="AH86" s="1872"/>
      <c r="AI86" s="1944"/>
      <c r="AJ86" s="1872"/>
      <c r="AK86" s="2100"/>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c r="BG86" s="4345"/>
    </row>
    <row customHeight="1" ht="21.666666666666668">
      <c r="A87" s="1279" t="s">
        <v>990</v>
      </c>
      <c r="B87" s="1279"/>
      <c r="C87" s="1279"/>
      <c r="D87" s="1273"/>
      <c r="E87" s="1283"/>
      <c r="F87" s="1943"/>
      <c r="G87" s="1943"/>
      <c r="H87" s="1943"/>
      <c r="I87" s="1943"/>
      <c r="J87" s="1943"/>
      <c r="K87" s="1943"/>
      <c r="L87" s="1943"/>
      <c r="M87" s="1943"/>
      <c r="N87" s="1943"/>
      <c r="O87" s="1943"/>
      <c r="P87" s="1943"/>
      <c r="Q87" s="1943"/>
      <c r="R87" s="1943"/>
      <c r="S87" s="1943"/>
      <c r="T87" s="1943"/>
      <c r="U87" s="1943"/>
      <c r="V87" s="1943"/>
      <c r="W87" s="1943"/>
      <c r="X87" s="1943"/>
      <c r="Y87" s="1943"/>
      <c r="Z87" s="4330" t="s">
        <v>684</v>
      </c>
      <c r="AA87" s="1927" t="s">
        <v>90</v>
      </c>
      <c r="AB87" s="1292" t="s">
        <v>1037</v>
      </c>
      <c r="AC87" s="1282">
        <v>281.41</v>
      </c>
      <c r="AD87" s="1292" t="str">
        <f>AB87</f>
        <v>      Займы, предоставленные Фондом ЖКХ за счет средств ФНБ</v>
      </c>
      <c r="AE87" s="1282"/>
      <c r="AF87" s="1944"/>
      <c r="AG87" s="1872"/>
      <c r="AH87" s="1872"/>
      <c r="AI87" s="1944"/>
      <c r="AJ87" s="1872"/>
      <c r="AK87" s="2100"/>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c r="BG87" s="4345"/>
    </row>
    <row customHeight="1" ht="41.666666666666664">
      <c r="A88" s="1279" t="s">
        <v>990</v>
      </c>
      <c r="B88" s="1279"/>
      <c r="C88" s="1279"/>
      <c r="D88" s="1273"/>
      <c r="E88" s="1283"/>
      <c r="F88" s="1942"/>
      <c r="G88" s="1943"/>
      <c r="H88" s="2628" t="s">
        <v>145</v>
      </c>
      <c r="I88" s="2629"/>
      <c r="J88" s="2598"/>
      <c r="K88" s="2630"/>
      <c r="L88" s="2220"/>
      <c r="M88" s="2221"/>
      <c r="N88" s="2621"/>
      <c r="O88" s="2622"/>
      <c r="P88" s="2625"/>
      <c r="Q88" s="4444"/>
      <c r="R88" s="2626"/>
      <c r="S88" s="2627"/>
      <c r="T88" s="2626"/>
      <c r="U88" s="2626"/>
      <c r="V88" s="2626"/>
      <c r="W88" s="2626"/>
      <c r="X88" s="2626"/>
      <c r="Y88" s="2626"/>
      <c r="Z88" s="1288"/>
      <c r="AA88" s="1289"/>
      <c r="AB88" s="1354" t="s">
        <v>1038</v>
      </c>
      <c r="AC88" s="1293"/>
      <c r="AD88" s="1293"/>
      <c r="AE88" s="1295"/>
      <c r="AF88" s="2619"/>
      <c r="AG88" s="2620"/>
      <c r="AH88" s="2620"/>
      <c r="AI88" s="2619"/>
      <c r="AJ88" s="2620"/>
      <c r="AK88" s="2620"/>
      <c r="AL88" s="2101"/>
      <c r="AM88" s="1936"/>
      <c r="AN88" s="1936"/>
      <c r="AO88" s="1936"/>
      <c r="AP88" s="1936"/>
      <c r="AQ88" s="1936"/>
      <c r="AR88" s="1936"/>
      <c r="AS88" s="1936"/>
      <c r="AT88" s="1936"/>
      <c r="AU88" s="1936"/>
      <c r="AV88" s="1936"/>
      <c r="AW88" s="1936"/>
      <c r="AX88" s="1936"/>
      <c r="AY88" s="1936"/>
      <c r="AZ88" s="1936"/>
      <c r="BA88" s="1936"/>
      <c r="BB88" s="1936"/>
      <c r="BC88" s="1936"/>
      <c r="BD88" s="1936"/>
      <c r="BE88" s="1936"/>
      <c r="BF88" s="1936"/>
      <c r="BG88" s="4345"/>
    </row>
    <row customHeight="1" ht="11.25">
      <c r="A89" s="1279" t="s">
        <v>990</v>
      </c>
      <c r="B89" s="1279"/>
      <c r="C89" s="1279"/>
      <c r="D89" s="1273"/>
      <c r="E89" s="1283"/>
      <c r="F89" s="1942"/>
      <c r="G89" s="1943"/>
      <c r="H89" s="2628" t="s">
        <v>145</v>
      </c>
      <c r="I89" s="2629"/>
      <c r="J89" s="2598"/>
      <c r="K89" s="2630"/>
      <c r="L89" s="2220"/>
      <c r="M89" s="2221"/>
      <c r="N89" s="1288"/>
      <c r="O89" s="1289"/>
      <c r="P89" s="1281" t="s">
        <v>1039</v>
      </c>
      <c r="Q89" s="1289"/>
      <c r="R89" s="1289"/>
      <c r="S89" s="1289"/>
      <c r="T89" s="1289"/>
      <c r="U89" s="1289"/>
      <c r="V89" s="1289"/>
      <c r="W89" s="1289"/>
      <c r="X89" s="1289"/>
      <c r="Y89" s="1289"/>
      <c r="Z89" s="1289"/>
      <c r="AA89" s="1289"/>
      <c r="AB89" s="1289"/>
      <c r="AC89" s="1289"/>
      <c r="AD89" s="1289"/>
      <c r="AE89" s="1296"/>
      <c r="AF89" s="2619"/>
      <c r="AG89" s="2620"/>
      <c r="AH89" s="2620"/>
      <c r="AI89" s="2619"/>
      <c r="AJ89" s="2620"/>
      <c r="AK89" s="2620"/>
      <c r="AL89" s="2101"/>
      <c r="AM89" s="1936"/>
      <c r="AN89" s="1936"/>
      <c r="AO89" s="1936"/>
      <c r="AP89" s="1936"/>
      <c r="AQ89" s="1936"/>
      <c r="AR89" s="1936"/>
      <c r="AS89" s="1936"/>
      <c r="AT89" s="1936"/>
      <c r="AU89" s="1936"/>
      <c r="AV89" s="1936"/>
      <c r="AW89" s="1936"/>
      <c r="AX89" s="1936"/>
      <c r="AY89" s="1936"/>
      <c r="AZ89" s="1936"/>
      <c r="BA89" s="1936"/>
      <c r="BB89" s="1936"/>
      <c r="BC89" s="1936"/>
      <c r="BD89" s="1936"/>
      <c r="BE89" s="1936"/>
      <c r="BF89" s="1936"/>
      <c r="BG89" s="4345"/>
    </row>
    <row customHeight="1" ht="11.25">
      <c r="A90" s="1279" t="s">
        <v>990</v>
      </c>
      <c r="B90" s="1279" t="s">
        <v>1022</v>
      </c>
      <c r="C90" s="1279"/>
      <c r="D90" s="1273"/>
      <c r="E90" s="1283"/>
      <c r="F90" s="1942"/>
      <c r="G90" s="4330" t="s">
        <v>684</v>
      </c>
      <c r="H90" s="2628" t="s">
        <v>147</v>
      </c>
      <c r="I90" s="2629" t="s">
        <v>1023</v>
      </c>
      <c r="J90" s="2598" t="s">
        <v>1024</v>
      </c>
      <c r="K90" s="2630" t="s">
        <v>1067</v>
      </c>
      <c r="L90" s="2220" t="s">
        <v>19</v>
      </c>
      <c r="M90" s="2221"/>
      <c r="N90" s="2099"/>
      <c r="O90" s="1290" t="s">
        <v>371</v>
      </c>
      <c r="P90" s="1291"/>
      <c r="Q90" s="1291"/>
      <c r="R90" s="1291"/>
      <c r="S90" s="1291"/>
      <c r="T90" s="1291"/>
      <c r="U90" s="1291"/>
      <c r="V90" s="1291"/>
      <c r="W90" s="1291"/>
      <c r="X90" s="1291"/>
      <c r="Y90" s="1291"/>
      <c r="Z90" s="1291"/>
      <c r="AA90" s="1291"/>
      <c r="AB90" s="1291"/>
      <c r="AC90" s="1291"/>
      <c r="AD90" s="1291"/>
      <c r="AE90" s="1291"/>
      <c r="AF90" s="2619">
        <v>2023</v>
      </c>
      <c r="AG90" s="2620" t="s">
        <v>1026</v>
      </c>
      <c r="AH90" s="2620" t="s">
        <v>1027</v>
      </c>
      <c r="AI90" s="2619"/>
      <c r="AJ90" s="2620"/>
      <c r="AK90" s="2620"/>
      <c r="AL90" s="2101"/>
      <c r="AM90" s="1936"/>
      <c r="AN90" s="1936"/>
      <c r="AO90" s="1936"/>
      <c r="AP90" s="1936"/>
      <c r="AQ90" s="1936"/>
      <c r="AR90" s="1936"/>
      <c r="AS90" s="1936"/>
      <c r="AT90" s="1936"/>
      <c r="AU90" s="1936"/>
      <c r="AV90" s="1936"/>
      <c r="AW90" s="1936"/>
      <c r="AX90" s="1936"/>
      <c r="AY90" s="1936"/>
      <c r="AZ90" s="1936"/>
      <c r="BA90" s="1936"/>
      <c r="BB90" s="1936"/>
      <c r="BC90" s="1936"/>
      <c r="BD90" s="1936"/>
      <c r="BE90" s="1936"/>
      <c r="BF90" s="1936"/>
      <c r="BG90" s="4345"/>
    </row>
    <row customHeight="1" ht="11.25">
      <c r="A91" s="1279" t="s">
        <v>990</v>
      </c>
      <c r="B91" s="1279"/>
      <c r="C91" s="1279"/>
      <c r="D91" s="1273"/>
      <c r="E91" s="1283"/>
      <c r="F91" s="1942"/>
      <c r="G91" s="1943"/>
      <c r="H91" s="2628" t="s">
        <v>146</v>
      </c>
      <c r="I91" s="2629"/>
      <c r="J91" s="2598"/>
      <c r="K91" s="2630"/>
      <c r="L91" s="2220"/>
      <c r="M91" s="2221"/>
      <c r="N91" s="2621"/>
      <c r="O91" s="2622">
        <v>1</v>
      </c>
      <c r="P91" s="2623" t="s">
        <v>65</v>
      </c>
      <c r="Q91" s="4444" t="s">
        <v>1068</v>
      </c>
      <c r="R91" s="4445" t="s">
        <v>1029</v>
      </c>
      <c r="S91" s="4445" t="s">
        <v>1030</v>
      </c>
      <c r="T91" s="4445" t="s">
        <v>1030</v>
      </c>
      <c r="U91" s="4445" t="s">
        <v>1031</v>
      </c>
      <c r="V91" s="4445" t="s">
        <v>1032</v>
      </c>
      <c r="W91" s="4445" t="s">
        <v>1033</v>
      </c>
      <c r="X91" s="4445" t="s">
        <v>1069</v>
      </c>
      <c r="Y91" s="4445" t="s">
        <v>761</v>
      </c>
      <c r="Z91" s="1288"/>
      <c r="AA91" s="1289"/>
      <c r="AB91" s="1289"/>
      <c r="AC91" s="1293"/>
      <c r="AD91" s="1293"/>
      <c r="AE91" s="1294"/>
      <c r="AF91" s="2619"/>
      <c r="AG91" s="2620"/>
      <c r="AH91" s="2620"/>
      <c r="AI91" s="2619"/>
      <c r="AJ91" s="2620"/>
      <c r="AK91" s="262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c r="BG91" s="4345"/>
    </row>
    <row customHeight="1" ht="21.666666666666668">
      <c r="A92" s="1279" t="s">
        <v>990</v>
      </c>
      <c r="B92" s="1279"/>
      <c r="C92" s="1279"/>
      <c r="D92" s="1273"/>
      <c r="E92" s="1283"/>
      <c r="F92" s="1942"/>
      <c r="G92" s="1943"/>
      <c r="H92" s="2628" t="s">
        <v>146</v>
      </c>
      <c r="I92" s="2629"/>
      <c r="J92" s="2598"/>
      <c r="K92" s="2630"/>
      <c r="L92" s="2220"/>
      <c r="M92" s="2221"/>
      <c r="N92" s="2621"/>
      <c r="O92" s="2622"/>
      <c r="P92" s="2624"/>
      <c r="Q92" s="4444"/>
      <c r="R92" s="2626"/>
      <c r="S92" s="2627"/>
      <c r="T92" s="2626"/>
      <c r="U92" s="2626"/>
      <c r="V92" s="2626"/>
      <c r="W92" s="2626"/>
      <c r="X92" s="2626"/>
      <c r="Y92" s="2626"/>
      <c r="Z92" s="1941"/>
      <c r="AA92" s="1907">
        <v>1</v>
      </c>
      <c r="AB92" s="1292" t="s">
        <v>1035</v>
      </c>
      <c r="AC92" s="1282">
        <v>3362.98</v>
      </c>
      <c r="AD92" s="1292" t="str">
        <f>AB92</f>
        <v>      Прочие амортизационные отчисления</v>
      </c>
      <c r="AE92" s="1282"/>
      <c r="AF92" s="2619"/>
      <c r="AG92" s="2620"/>
      <c r="AH92" s="2620"/>
      <c r="AI92" s="2619"/>
      <c r="AJ92" s="2620"/>
      <c r="AK92" s="262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c r="BG92" s="4345"/>
    </row>
    <row customHeight="1" ht="21.666666666666668">
      <c r="A93" s="1279" t="s">
        <v>990</v>
      </c>
      <c r="B93" s="1279"/>
      <c r="C93" s="1279"/>
      <c r="D93" s="1273"/>
      <c r="E93" s="1283"/>
      <c r="F93" s="1943"/>
      <c r="G93" s="1943"/>
      <c r="H93" s="1943"/>
      <c r="I93" s="1943"/>
      <c r="J93" s="1943"/>
      <c r="K93" s="1943"/>
      <c r="L93" s="1943"/>
      <c r="M93" s="1943"/>
      <c r="N93" s="1943"/>
      <c r="O93" s="1943"/>
      <c r="P93" s="1943"/>
      <c r="Q93" s="1943"/>
      <c r="R93" s="1943"/>
      <c r="S93" s="1943"/>
      <c r="T93" s="1943"/>
      <c r="U93" s="1943"/>
      <c r="V93" s="1943"/>
      <c r="W93" s="1943"/>
      <c r="X93" s="1943"/>
      <c r="Y93" s="1943"/>
      <c r="Z93" s="4330" t="s">
        <v>684</v>
      </c>
      <c r="AA93" s="1927" t="s">
        <v>107</v>
      </c>
      <c r="AB93" s="1292" t="s">
        <v>1036</v>
      </c>
      <c r="AC93" s="1282">
        <v>2026.65</v>
      </c>
      <c r="AD93" s="1292" t="str">
        <f>AB93</f>
        <v>  Прибыль направляемая на инвестиции</v>
      </c>
      <c r="AE93" s="1282"/>
      <c r="AF93" s="1944"/>
      <c r="AG93" s="1872"/>
      <c r="AH93" s="1872"/>
      <c r="AI93" s="1944"/>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c r="BG93" s="4345"/>
    </row>
    <row customHeight="1" ht="21.666666666666668">
      <c r="A94" s="1279" t="s">
        <v>990</v>
      </c>
      <c r="B94" s="1279"/>
      <c r="C94" s="1279"/>
      <c r="D94" s="1273"/>
      <c r="E94" s="1283"/>
      <c r="F94" s="1943"/>
      <c r="G94" s="1943"/>
      <c r="H94" s="1943"/>
      <c r="I94" s="1943"/>
      <c r="J94" s="1943"/>
      <c r="K94" s="1943"/>
      <c r="L94" s="1943"/>
      <c r="M94" s="1943"/>
      <c r="N94" s="1943"/>
      <c r="O94" s="1943"/>
      <c r="P94" s="1943"/>
      <c r="Q94" s="1943"/>
      <c r="R94" s="1943"/>
      <c r="S94" s="1943"/>
      <c r="T94" s="1943"/>
      <c r="U94" s="1943"/>
      <c r="V94" s="1943"/>
      <c r="W94" s="1943"/>
      <c r="X94" s="1943"/>
      <c r="Y94" s="1943"/>
      <c r="Z94" s="4330" t="s">
        <v>684</v>
      </c>
      <c r="AA94" s="1927" t="s">
        <v>90</v>
      </c>
      <c r="AB94" s="1292" t="s">
        <v>1037</v>
      </c>
      <c r="AC94" s="1282">
        <v>21558.51</v>
      </c>
      <c r="AD94" s="1292" t="str">
        <f>AB94</f>
        <v>      Займы, предоставленные Фондом ЖКХ за счет средств ФНБ</v>
      </c>
      <c r="AE94" s="1282"/>
      <c r="AF94" s="1944"/>
      <c r="AG94" s="1872"/>
      <c r="AH94" s="1872"/>
      <c r="AI94" s="1944"/>
      <c r="AJ94" s="1872"/>
      <c r="AK94" s="2100"/>
      <c r="AL94" s="2101"/>
      <c r="AM94" s="1936"/>
      <c r="AN94" s="1936"/>
      <c r="AO94" s="1936"/>
      <c r="AP94" s="1936"/>
      <c r="AQ94" s="1936"/>
      <c r="AR94" s="1936"/>
      <c r="AS94" s="1936"/>
      <c r="AT94" s="1936"/>
      <c r="AU94" s="1936"/>
      <c r="AV94" s="1936"/>
      <c r="AW94" s="1936"/>
      <c r="AX94" s="1936"/>
      <c r="AY94" s="1936"/>
      <c r="AZ94" s="1936"/>
      <c r="BA94" s="1936"/>
      <c r="BB94" s="1936"/>
      <c r="BC94" s="1936"/>
      <c r="BD94" s="1936"/>
      <c r="BE94" s="1936"/>
      <c r="BF94" s="1936"/>
      <c r="BG94" s="4345"/>
    </row>
    <row customHeight="1" ht="11.25">
      <c r="A95" s="1279" t="s">
        <v>990</v>
      </c>
      <c r="B95" s="1279"/>
      <c r="C95" s="1279"/>
      <c r="D95" s="1273"/>
      <c r="E95" s="1283"/>
      <c r="F95" s="1942"/>
      <c r="G95" s="1943"/>
      <c r="H95" s="2628" t="s">
        <v>146</v>
      </c>
      <c r="I95" s="2629"/>
      <c r="J95" s="2598"/>
      <c r="K95" s="2630"/>
      <c r="L95" s="2220"/>
      <c r="M95" s="2221"/>
      <c r="N95" s="2621"/>
      <c r="O95" s="2622"/>
      <c r="P95" s="2625"/>
      <c r="Q95" s="4444"/>
      <c r="R95" s="2626"/>
      <c r="S95" s="2627"/>
      <c r="T95" s="2626"/>
      <c r="U95" s="2626"/>
      <c r="V95" s="2626"/>
      <c r="W95" s="2626"/>
      <c r="X95" s="2626"/>
      <c r="Y95" s="2626"/>
      <c r="Z95" s="1288"/>
      <c r="AA95" s="1289"/>
      <c r="AB95" s="1354" t="s">
        <v>1038</v>
      </c>
      <c r="AC95" s="1293"/>
      <c r="AD95" s="1293"/>
      <c r="AE95" s="1295"/>
      <c r="AF95" s="2619"/>
      <c r="AG95" s="2620"/>
      <c r="AH95" s="2620"/>
      <c r="AI95" s="2619"/>
      <c r="AJ95" s="2620"/>
      <c r="AK95" s="2620"/>
      <c r="AL95" s="2101"/>
      <c r="AM95" s="1936"/>
      <c r="AN95" s="1936"/>
      <c r="AO95" s="1936"/>
      <c r="AP95" s="1936"/>
      <c r="AQ95" s="1936"/>
      <c r="AR95" s="1936"/>
      <c r="AS95" s="1936"/>
      <c r="AT95" s="1936"/>
      <c r="AU95" s="1936"/>
      <c r="AV95" s="1936"/>
      <c r="AW95" s="1936"/>
      <c r="AX95" s="1936"/>
      <c r="AY95" s="1936"/>
      <c r="AZ95" s="1936"/>
      <c r="BA95" s="1936"/>
      <c r="BB95" s="1936"/>
      <c r="BC95" s="1936"/>
      <c r="BD95" s="1936"/>
      <c r="BE95" s="1936"/>
      <c r="BF95" s="1936"/>
      <c r="BG95" s="4345"/>
    </row>
    <row customHeight="1" ht="11.25">
      <c r="A96" s="1279" t="s">
        <v>990</v>
      </c>
      <c r="B96" s="1279"/>
      <c r="C96" s="1279"/>
      <c r="D96" s="1273"/>
      <c r="E96" s="1283"/>
      <c r="F96" s="1942"/>
      <c r="G96" s="1943"/>
      <c r="H96" s="2628" t="s">
        <v>146</v>
      </c>
      <c r="I96" s="2629"/>
      <c r="J96" s="2598"/>
      <c r="K96" s="2630"/>
      <c r="L96" s="2220"/>
      <c r="M96" s="2221"/>
      <c r="N96" s="1288"/>
      <c r="O96" s="1289"/>
      <c r="P96" s="1281" t="s">
        <v>1039</v>
      </c>
      <c r="Q96" s="1289"/>
      <c r="R96" s="1289"/>
      <c r="S96" s="1289"/>
      <c r="T96" s="1289"/>
      <c r="U96" s="1289"/>
      <c r="V96" s="1289"/>
      <c r="W96" s="1289"/>
      <c r="X96" s="1289"/>
      <c r="Y96" s="1289"/>
      <c r="Z96" s="1289"/>
      <c r="AA96" s="1289"/>
      <c r="AB96" s="1289"/>
      <c r="AC96" s="1289"/>
      <c r="AD96" s="1289"/>
      <c r="AE96" s="1296"/>
      <c r="AF96" s="2619"/>
      <c r="AG96" s="2620"/>
      <c r="AH96" s="2620"/>
      <c r="AI96" s="2619"/>
      <c r="AJ96" s="2620"/>
      <c r="AK96" s="2620"/>
      <c r="AL96" s="2101"/>
      <c r="AM96" s="1936"/>
      <c r="AN96" s="1936"/>
      <c r="AO96" s="1936"/>
      <c r="AP96" s="1936"/>
      <c r="AQ96" s="1936"/>
      <c r="AR96" s="1936"/>
      <c r="AS96" s="1936"/>
      <c r="AT96" s="1936"/>
      <c r="AU96" s="1936"/>
      <c r="AV96" s="1936"/>
      <c r="AW96" s="1936"/>
      <c r="AX96" s="1936"/>
      <c r="AY96" s="1936"/>
      <c r="AZ96" s="1936"/>
      <c r="BA96" s="1936"/>
      <c r="BB96" s="1936"/>
      <c r="BC96" s="1936"/>
      <c r="BD96" s="1936"/>
      <c r="BE96" s="1936"/>
      <c r="BF96" s="1936"/>
      <c r="BG96" s="4345"/>
    </row>
    <row customHeight="1" ht="11.25">
      <c r="A97" s="1279" t="s">
        <v>990</v>
      </c>
      <c r="B97" s="1279" t="s">
        <v>1022</v>
      </c>
      <c r="C97" s="1279"/>
      <c r="D97" s="1273"/>
      <c r="E97" s="1283"/>
      <c r="F97" s="1942"/>
      <c r="G97" s="4330" t="s">
        <v>684</v>
      </c>
      <c r="H97" s="2628" t="s">
        <v>148</v>
      </c>
      <c r="I97" s="2629" t="s">
        <v>1023</v>
      </c>
      <c r="J97" s="2598" t="s">
        <v>1024</v>
      </c>
      <c r="K97" s="2630" t="s">
        <v>1070</v>
      </c>
      <c r="L97" s="2220" t="s">
        <v>19</v>
      </c>
      <c r="M97" s="2221"/>
      <c r="N97" s="2099"/>
      <c r="O97" s="1290" t="s">
        <v>371</v>
      </c>
      <c r="P97" s="1291"/>
      <c r="Q97" s="1291"/>
      <c r="R97" s="1291"/>
      <c r="S97" s="1291"/>
      <c r="T97" s="1291"/>
      <c r="U97" s="1291"/>
      <c r="V97" s="1291"/>
      <c r="W97" s="1291"/>
      <c r="X97" s="1291"/>
      <c r="Y97" s="1291"/>
      <c r="Z97" s="1291"/>
      <c r="AA97" s="1291"/>
      <c r="AB97" s="1291"/>
      <c r="AC97" s="1291"/>
      <c r="AD97" s="1291"/>
      <c r="AE97" s="1291"/>
      <c r="AF97" s="2619">
        <v>2023</v>
      </c>
      <c r="AG97" s="2620" t="s">
        <v>1026</v>
      </c>
      <c r="AH97" s="2620" t="s">
        <v>1027</v>
      </c>
      <c r="AI97" s="2619"/>
      <c r="AJ97" s="2620"/>
      <c r="AK97" s="262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c r="BG97" s="4345"/>
    </row>
    <row customHeight="1" ht="11.25">
      <c r="A98" s="1279" t="s">
        <v>990</v>
      </c>
      <c r="B98" s="1279"/>
      <c r="C98" s="1279"/>
      <c r="D98" s="1273"/>
      <c r="E98" s="1283"/>
      <c r="F98" s="1942"/>
      <c r="G98" s="1943"/>
      <c r="H98" s="2628" t="s">
        <v>147</v>
      </c>
      <c r="I98" s="2629"/>
      <c r="J98" s="2598"/>
      <c r="K98" s="2630"/>
      <c r="L98" s="2220"/>
      <c r="M98" s="2221"/>
      <c r="N98" s="2621"/>
      <c r="O98" s="2622">
        <v>1</v>
      </c>
      <c r="P98" s="2623" t="s">
        <v>65</v>
      </c>
      <c r="Q98" s="4444" t="s">
        <v>1071</v>
      </c>
      <c r="R98" s="4445" t="s">
        <v>1029</v>
      </c>
      <c r="S98" s="4445" t="s">
        <v>1030</v>
      </c>
      <c r="T98" s="4445" t="s">
        <v>1030</v>
      </c>
      <c r="U98" s="4445" t="s">
        <v>1031</v>
      </c>
      <c r="V98" s="4445" t="s">
        <v>1032</v>
      </c>
      <c r="W98" s="4445" t="s">
        <v>1033</v>
      </c>
      <c r="X98" s="4445" t="s">
        <v>1072</v>
      </c>
      <c r="Y98" s="4445" t="s">
        <v>761</v>
      </c>
      <c r="Z98" s="1288"/>
      <c r="AA98" s="1289"/>
      <c r="AB98" s="1289"/>
      <c r="AC98" s="1293"/>
      <c r="AD98" s="1293"/>
      <c r="AE98" s="1294"/>
      <c r="AF98" s="2619"/>
      <c r="AG98" s="2620"/>
      <c r="AH98" s="2620"/>
      <c r="AI98" s="2619"/>
      <c r="AJ98" s="2620"/>
      <c r="AK98" s="2620"/>
      <c r="AL98" s="2101"/>
      <c r="AM98" s="1936"/>
      <c r="AN98" s="1936"/>
      <c r="AO98" s="1936"/>
      <c r="AP98" s="1936"/>
      <c r="AQ98" s="1936"/>
      <c r="AR98" s="1936"/>
      <c r="AS98" s="1936"/>
      <c r="AT98" s="1936"/>
      <c r="AU98" s="1936"/>
      <c r="AV98" s="1936"/>
      <c r="AW98" s="1936"/>
      <c r="AX98" s="1936"/>
      <c r="AY98" s="1936"/>
      <c r="AZ98" s="1936"/>
      <c r="BA98" s="1936"/>
      <c r="BB98" s="1936"/>
      <c r="BC98" s="1936"/>
      <c r="BD98" s="1936"/>
      <c r="BE98" s="1936"/>
      <c r="BF98" s="1936"/>
      <c r="BG98" s="4345"/>
    </row>
    <row customHeight="1" ht="25.833333333333332">
      <c r="A99" s="1279" t="s">
        <v>990</v>
      </c>
      <c r="B99" s="1279"/>
      <c r="C99" s="1279"/>
      <c r="D99" s="1273"/>
      <c r="E99" s="1283"/>
      <c r="F99" s="1942"/>
      <c r="G99" s="1943"/>
      <c r="H99" s="2628" t="s">
        <v>147</v>
      </c>
      <c r="I99" s="2629"/>
      <c r="J99" s="2598"/>
      <c r="K99" s="2630"/>
      <c r="L99" s="2220"/>
      <c r="M99" s="2221"/>
      <c r="N99" s="2621"/>
      <c r="O99" s="2622"/>
      <c r="P99" s="2624"/>
      <c r="Q99" s="4444"/>
      <c r="R99" s="2626"/>
      <c r="S99" s="2627"/>
      <c r="T99" s="2626"/>
      <c r="U99" s="2626"/>
      <c r="V99" s="2626"/>
      <c r="W99" s="2626"/>
      <c r="X99" s="2626"/>
      <c r="Y99" s="2626"/>
      <c r="Z99" s="1941"/>
      <c r="AA99" s="1907">
        <v>1</v>
      </c>
      <c r="AB99" s="1292" t="s">
        <v>1035</v>
      </c>
      <c r="AC99" s="1282">
        <v>63.22</v>
      </c>
      <c r="AD99" s="1292" t="str">
        <f>AB99</f>
        <v>      Прочие амортизационные отчисления</v>
      </c>
      <c r="AE99" s="1282"/>
      <c r="AF99" s="2619"/>
      <c r="AG99" s="2620"/>
      <c r="AH99" s="2620"/>
      <c r="AI99" s="2619"/>
      <c r="AJ99" s="2620"/>
      <c r="AK99" s="2620"/>
      <c r="AL99" s="2101"/>
      <c r="AM99" s="1936"/>
      <c r="AN99" s="1936"/>
      <c r="AO99" s="1936"/>
      <c r="AP99" s="1936"/>
      <c r="AQ99" s="1936"/>
      <c r="AR99" s="1936"/>
      <c r="AS99" s="1936"/>
      <c r="AT99" s="1936"/>
      <c r="AU99" s="1936"/>
      <c r="AV99" s="1936"/>
      <c r="AW99" s="1936"/>
      <c r="AX99" s="1936"/>
      <c r="AY99" s="1936"/>
      <c r="AZ99" s="1936"/>
      <c r="BA99" s="1936"/>
      <c r="BB99" s="1936"/>
      <c r="BC99" s="1936"/>
      <c r="BD99" s="1936"/>
      <c r="BE99" s="1936"/>
      <c r="BF99" s="1936"/>
      <c r="BG99" s="4345"/>
    </row>
    <row customHeight="1" ht="25.833333333333332">
      <c r="A100" s="1279" t="s">
        <v>990</v>
      </c>
      <c r="B100" s="1279"/>
      <c r="C100" s="1279"/>
      <c r="D100" s="1273"/>
      <c r="E100" s="1283"/>
      <c r="F100" s="1943"/>
      <c r="G100" s="1943"/>
      <c r="H100" s="1943"/>
      <c r="I100" s="1943"/>
      <c r="J100" s="1943"/>
      <c r="K100" s="1943"/>
      <c r="L100" s="1943"/>
      <c r="M100" s="1943"/>
      <c r="N100" s="1943"/>
      <c r="O100" s="1943"/>
      <c r="P100" s="1943"/>
      <c r="Q100" s="1943"/>
      <c r="R100" s="1943"/>
      <c r="S100" s="1943"/>
      <c r="T100" s="1943"/>
      <c r="U100" s="1943"/>
      <c r="V100" s="1943"/>
      <c r="W100" s="1943"/>
      <c r="X100" s="1943"/>
      <c r="Y100" s="1943"/>
      <c r="Z100" s="4330" t="s">
        <v>684</v>
      </c>
      <c r="AA100" s="1927" t="s">
        <v>107</v>
      </c>
      <c r="AB100" s="1292" t="s">
        <v>1036</v>
      </c>
      <c r="AC100" s="1282">
        <v>38.1</v>
      </c>
      <c r="AD100" s="1292" t="str">
        <f>AB100</f>
        <v>  Прибыль направляемая на инвестиции</v>
      </c>
      <c r="AE100" s="1282"/>
      <c r="AF100" s="1944"/>
      <c r="AG100" s="1872"/>
      <c r="AH100" s="1872"/>
      <c r="AI100" s="1944"/>
      <c r="AJ100" s="1872"/>
      <c r="AK100" s="2100"/>
      <c r="AL100" s="2101"/>
      <c r="AM100" s="1936"/>
      <c r="AN100" s="1936"/>
      <c r="AO100" s="1936"/>
      <c r="AP100" s="1936"/>
      <c r="AQ100" s="1936"/>
      <c r="AR100" s="1936"/>
      <c r="AS100" s="1936"/>
      <c r="AT100" s="1936"/>
      <c r="AU100" s="1936"/>
      <c r="AV100" s="1936"/>
      <c r="AW100" s="1936"/>
      <c r="AX100" s="1936"/>
      <c r="AY100" s="1936"/>
      <c r="AZ100" s="1936"/>
      <c r="BA100" s="1936"/>
      <c r="BB100" s="1936"/>
      <c r="BC100" s="1936"/>
      <c r="BD100" s="1936"/>
      <c r="BE100" s="1936"/>
      <c r="BF100" s="1936"/>
      <c r="BG100" s="4345"/>
    </row>
    <row customHeight="1" ht="25.833333333333332">
      <c r="A101" s="1279" t="s">
        <v>990</v>
      </c>
      <c r="B101" s="1279"/>
      <c r="C101" s="1279"/>
      <c r="D101" s="1273"/>
      <c r="E101" s="1283"/>
      <c r="F101" s="1943"/>
      <c r="G101" s="1943"/>
      <c r="H101" s="1943"/>
      <c r="I101" s="1943"/>
      <c r="J101" s="1943"/>
      <c r="K101" s="1943"/>
      <c r="L101" s="1943"/>
      <c r="M101" s="1943"/>
      <c r="N101" s="1943"/>
      <c r="O101" s="1943"/>
      <c r="P101" s="1943"/>
      <c r="Q101" s="1943"/>
      <c r="R101" s="1943"/>
      <c r="S101" s="1943"/>
      <c r="T101" s="1943"/>
      <c r="U101" s="1943"/>
      <c r="V101" s="1943"/>
      <c r="W101" s="1943"/>
      <c r="X101" s="1943"/>
      <c r="Y101" s="1943"/>
      <c r="Z101" s="4330" t="s">
        <v>684</v>
      </c>
      <c r="AA101" s="1927" t="s">
        <v>90</v>
      </c>
      <c r="AB101" s="1292" t="s">
        <v>1037</v>
      </c>
      <c r="AC101" s="1282">
        <v>405.26</v>
      </c>
      <c r="AD101" s="1292" t="str">
        <f>AB101</f>
        <v>      Займы, предоставленные Фондом ЖКХ за счет средств ФНБ</v>
      </c>
      <c r="AE101" s="1282"/>
      <c r="AF101" s="1944"/>
      <c r="AG101" s="1872"/>
      <c r="AH101" s="1872"/>
      <c r="AI101" s="1944"/>
      <c r="AJ101" s="1872"/>
      <c r="AK101" s="210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c r="BG101" s="4345"/>
    </row>
    <row customHeight="1" ht="11.25">
      <c r="A102" s="1279" t="s">
        <v>990</v>
      </c>
      <c r="B102" s="1279"/>
      <c r="C102" s="1279"/>
      <c r="D102" s="1273"/>
      <c r="E102" s="1283"/>
      <c r="F102" s="1942"/>
      <c r="G102" s="1943"/>
      <c r="H102" s="2628" t="s">
        <v>147</v>
      </c>
      <c r="I102" s="2629"/>
      <c r="J102" s="2598"/>
      <c r="K102" s="2630"/>
      <c r="L102" s="2220"/>
      <c r="M102" s="2221"/>
      <c r="N102" s="2621"/>
      <c r="O102" s="2622"/>
      <c r="P102" s="2625"/>
      <c r="Q102" s="4444"/>
      <c r="R102" s="2626"/>
      <c r="S102" s="2627"/>
      <c r="T102" s="2626"/>
      <c r="U102" s="2626"/>
      <c r="V102" s="2626"/>
      <c r="W102" s="2626"/>
      <c r="X102" s="2626"/>
      <c r="Y102" s="2626"/>
      <c r="Z102" s="1288"/>
      <c r="AA102" s="1289"/>
      <c r="AB102" s="1354" t="s">
        <v>1038</v>
      </c>
      <c r="AC102" s="1293"/>
      <c r="AD102" s="1293"/>
      <c r="AE102" s="1295"/>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c r="BG102" s="4345"/>
    </row>
    <row customHeight="1" ht="11.25">
      <c r="A103" s="1279" t="s">
        <v>990</v>
      </c>
      <c r="B103" s="1279"/>
      <c r="C103" s="1279"/>
      <c r="D103" s="1273"/>
      <c r="E103" s="1283"/>
      <c r="F103" s="1942"/>
      <c r="G103" s="1943"/>
      <c r="H103" s="2628" t="s">
        <v>147</v>
      </c>
      <c r="I103" s="2629"/>
      <c r="J103" s="2598"/>
      <c r="K103" s="2630"/>
      <c r="L103" s="2220"/>
      <c r="M103" s="2221"/>
      <c r="N103" s="1288"/>
      <c r="O103" s="1289"/>
      <c r="P103" s="1281" t="s">
        <v>1039</v>
      </c>
      <c r="Q103" s="1289"/>
      <c r="R103" s="1289"/>
      <c r="S103" s="1289"/>
      <c r="T103" s="1289"/>
      <c r="U103" s="1289"/>
      <c r="V103" s="1289"/>
      <c r="W103" s="1289"/>
      <c r="X103" s="1289"/>
      <c r="Y103" s="1289"/>
      <c r="Z103" s="1289"/>
      <c r="AA103" s="1289"/>
      <c r="AB103" s="1289"/>
      <c r="AC103" s="1289"/>
      <c r="AD103" s="1289"/>
      <c r="AE103" s="1296"/>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c r="BG103" s="4345"/>
    </row>
    <row customHeight="1" ht="11.25">
      <c r="A104" s="1279" t="s">
        <v>990</v>
      </c>
      <c r="B104" s="1279" t="s">
        <v>1022</v>
      </c>
      <c r="C104" s="1279"/>
      <c r="D104" s="1273"/>
      <c r="E104" s="1283"/>
      <c r="F104" s="1942"/>
      <c r="G104" s="4330" t="s">
        <v>684</v>
      </c>
      <c r="H104" s="2628" t="s">
        <v>149</v>
      </c>
      <c r="I104" s="2629" t="s">
        <v>1023</v>
      </c>
      <c r="J104" s="2598" t="s">
        <v>1024</v>
      </c>
      <c r="K104" s="2630" t="s">
        <v>1073</v>
      </c>
      <c r="L104" s="2220" t="s">
        <v>19</v>
      </c>
      <c r="M104" s="2221"/>
      <c r="N104" s="2099"/>
      <c r="O104" s="1290" t="s">
        <v>371</v>
      </c>
      <c r="P104" s="1291"/>
      <c r="Q104" s="1291"/>
      <c r="R104" s="1291"/>
      <c r="S104" s="1291"/>
      <c r="T104" s="1291"/>
      <c r="U104" s="1291"/>
      <c r="V104" s="1291"/>
      <c r="W104" s="1291"/>
      <c r="X104" s="1291"/>
      <c r="Y104" s="1291"/>
      <c r="Z104" s="1291"/>
      <c r="AA104" s="1291"/>
      <c r="AB104" s="1291"/>
      <c r="AC104" s="1291"/>
      <c r="AD104" s="1291"/>
      <c r="AE104" s="1291"/>
      <c r="AF104" s="2619">
        <v>2023</v>
      </c>
      <c r="AG104" s="2620" t="s">
        <v>1026</v>
      </c>
      <c r="AH104" s="2620" t="s">
        <v>1027</v>
      </c>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c r="BG104" s="4345"/>
    </row>
    <row customHeight="1" ht="11.25">
      <c r="A105" s="1279" t="s">
        <v>990</v>
      </c>
      <c r="B105" s="1279"/>
      <c r="C105" s="1279"/>
      <c r="D105" s="1273"/>
      <c r="E105" s="1283"/>
      <c r="F105" s="1942"/>
      <c r="G105" s="1943"/>
      <c r="H105" s="2628" t="s">
        <v>148</v>
      </c>
      <c r="I105" s="2629"/>
      <c r="J105" s="2598"/>
      <c r="K105" s="2630"/>
      <c r="L105" s="2220"/>
      <c r="M105" s="2221"/>
      <c r="N105" s="2621"/>
      <c r="O105" s="2622">
        <v>1</v>
      </c>
      <c r="P105" s="2623" t="s">
        <v>65</v>
      </c>
      <c r="Q105" s="4444" t="s">
        <v>1068</v>
      </c>
      <c r="R105" s="4445" t="s">
        <v>1029</v>
      </c>
      <c r="S105" s="4445" t="s">
        <v>1030</v>
      </c>
      <c r="T105" s="4445" t="s">
        <v>1030</v>
      </c>
      <c r="U105" s="4445" t="s">
        <v>1031</v>
      </c>
      <c r="V105" s="4445" t="s">
        <v>1032</v>
      </c>
      <c r="W105" s="4445" t="s">
        <v>1033</v>
      </c>
      <c r="X105" s="4445" t="s">
        <v>1069</v>
      </c>
      <c r="Y105" s="4445" t="s">
        <v>761</v>
      </c>
      <c r="Z105" s="1288"/>
      <c r="AA105" s="1289"/>
      <c r="AB105" s="1289"/>
      <c r="AC105" s="1293"/>
      <c r="AD105" s="1293"/>
      <c r="AE105" s="1294"/>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c r="BG105" s="4345"/>
    </row>
    <row customHeight="1" ht="23.333333333333332">
      <c r="A106" s="1279" t="s">
        <v>990</v>
      </c>
      <c r="B106" s="1279"/>
      <c r="C106" s="1279"/>
      <c r="D106" s="1273"/>
      <c r="E106" s="1283"/>
      <c r="F106" s="1942"/>
      <c r="G106" s="1943"/>
      <c r="H106" s="2628" t="s">
        <v>148</v>
      </c>
      <c r="I106" s="2629"/>
      <c r="J106" s="2598"/>
      <c r="K106" s="2630"/>
      <c r="L106" s="2220"/>
      <c r="M106" s="2221"/>
      <c r="N106" s="2621"/>
      <c r="O106" s="2622"/>
      <c r="P106" s="2624"/>
      <c r="Q106" s="4444"/>
      <c r="R106" s="2626"/>
      <c r="S106" s="2627"/>
      <c r="T106" s="2626"/>
      <c r="U106" s="2626"/>
      <c r="V106" s="2626"/>
      <c r="W106" s="2626"/>
      <c r="X106" s="2626"/>
      <c r="Y106" s="2626"/>
      <c r="Z106" s="1941"/>
      <c r="AA106" s="1907">
        <v>1</v>
      </c>
      <c r="AB106" s="1292" t="s">
        <v>1035</v>
      </c>
      <c r="AC106" s="1282">
        <v>4645.98</v>
      </c>
      <c r="AD106" s="1292" t="str">
        <f>AB106</f>
        <v>      Прочие амортизационные отчисления</v>
      </c>
      <c r="AE106" s="1282"/>
      <c r="AF106" s="2619"/>
      <c r="AG106" s="2620"/>
      <c r="AH106" s="2620"/>
      <c r="AI106" s="2619"/>
      <c r="AJ106" s="2620"/>
      <c r="AK106" s="2620"/>
      <c r="AL106" s="2101"/>
      <c r="AM106" s="1936"/>
      <c r="AN106" s="1936"/>
      <c r="AO106" s="1936"/>
      <c r="AP106" s="1936"/>
      <c r="AQ106" s="1936"/>
      <c r="AR106" s="1936"/>
      <c r="AS106" s="1936"/>
      <c r="AT106" s="1936"/>
      <c r="AU106" s="1936"/>
      <c r="AV106" s="1936"/>
      <c r="AW106" s="1936"/>
      <c r="AX106" s="1936"/>
      <c r="AY106" s="1936"/>
      <c r="AZ106" s="1936"/>
      <c r="BA106" s="1936"/>
      <c r="BB106" s="1936"/>
      <c r="BC106" s="1936"/>
      <c r="BD106" s="1936"/>
      <c r="BE106" s="1936"/>
      <c r="BF106" s="1936"/>
      <c r="BG106" s="4345"/>
    </row>
    <row customHeight="1" ht="23.333333333333332">
      <c r="A107" s="1279" t="s">
        <v>990</v>
      </c>
      <c r="B107" s="1279"/>
      <c r="C107" s="1279"/>
      <c r="D107" s="1273"/>
      <c r="E107" s="1283"/>
      <c r="F107" s="1943"/>
      <c r="G107" s="1943"/>
      <c r="H107" s="1943"/>
      <c r="I107" s="1943"/>
      <c r="J107" s="1943"/>
      <c r="K107" s="1943"/>
      <c r="L107" s="1943"/>
      <c r="M107" s="1943"/>
      <c r="N107" s="1943"/>
      <c r="O107" s="1943"/>
      <c r="P107" s="1943"/>
      <c r="Q107" s="1943"/>
      <c r="R107" s="1943"/>
      <c r="S107" s="1943"/>
      <c r="T107" s="1943"/>
      <c r="U107" s="1943"/>
      <c r="V107" s="1943"/>
      <c r="W107" s="1943"/>
      <c r="X107" s="1943"/>
      <c r="Y107" s="1943"/>
      <c r="Z107" s="4330" t="s">
        <v>684</v>
      </c>
      <c r="AA107" s="1927" t="s">
        <v>107</v>
      </c>
      <c r="AB107" s="1292" t="s">
        <v>1036</v>
      </c>
      <c r="AC107" s="1282">
        <v>2799.83</v>
      </c>
      <c r="AD107" s="1292" t="str">
        <f>AB107</f>
        <v>  Прибыль направляемая на инвестиции</v>
      </c>
      <c r="AE107" s="1282"/>
      <c r="AF107" s="1944"/>
      <c r="AG107" s="1872"/>
      <c r="AH107" s="1872"/>
      <c r="AI107" s="1944"/>
      <c r="AJ107" s="1872"/>
      <c r="AK107" s="2100"/>
      <c r="AL107" s="2101"/>
      <c r="AM107" s="1936"/>
      <c r="AN107" s="1936"/>
      <c r="AO107" s="1936"/>
      <c r="AP107" s="1936"/>
      <c r="AQ107" s="1936"/>
      <c r="AR107" s="1936"/>
      <c r="AS107" s="1936"/>
      <c r="AT107" s="1936"/>
      <c r="AU107" s="1936"/>
      <c r="AV107" s="1936"/>
      <c r="AW107" s="1936"/>
      <c r="AX107" s="1936"/>
      <c r="AY107" s="1936"/>
      <c r="AZ107" s="1936"/>
      <c r="BA107" s="1936"/>
      <c r="BB107" s="1936"/>
      <c r="BC107" s="1936"/>
      <c r="BD107" s="1936"/>
      <c r="BE107" s="1936"/>
      <c r="BF107" s="1936"/>
      <c r="BG107" s="4345"/>
    </row>
    <row customHeight="1" ht="23.333333333333332">
      <c r="A108" s="1279" t="s">
        <v>990</v>
      </c>
      <c r="B108" s="1279"/>
      <c r="C108" s="1279"/>
      <c r="D108" s="1273"/>
      <c r="E108" s="1283"/>
      <c r="F108" s="1943"/>
      <c r="G108" s="1943"/>
      <c r="H108" s="1943"/>
      <c r="I108" s="1943"/>
      <c r="J108" s="1943"/>
      <c r="K108" s="1943"/>
      <c r="L108" s="1943"/>
      <c r="M108" s="1943"/>
      <c r="N108" s="1943"/>
      <c r="O108" s="1943"/>
      <c r="P108" s="1943"/>
      <c r="Q108" s="1943"/>
      <c r="R108" s="1943"/>
      <c r="S108" s="1943"/>
      <c r="T108" s="1943"/>
      <c r="U108" s="1943"/>
      <c r="V108" s="1943"/>
      <c r="W108" s="1943"/>
      <c r="X108" s="1943"/>
      <c r="Y108" s="1943"/>
      <c r="Z108" s="4330" t="s">
        <v>684</v>
      </c>
      <c r="AA108" s="1927" t="s">
        <v>90</v>
      </c>
      <c r="AB108" s="1292" t="s">
        <v>1037</v>
      </c>
      <c r="AC108" s="1282">
        <v>29783.21</v>
      </c>
      <c r="AD108" s="1292" t="str">
        <f>AB108</f>
        <v>      Займы, предоставленные Фондом ЖКХ за счет средств ФНБ</v>
      </c>
      <c r="AE108" s="1282"/>
      <c r="AF108" s="1944"/>
      <c r="AG108" s="1872"/>
      <c r="AH108" s="1872"/>
      <c r="AI108" s="1944"/>
      <c r="AJ108" s="1872"/>
      <c r="AK108" s="2100"/>
      <c r="AL108" s="2101"/>
      <c r="AM108" s="1936"/>
      <c r="AN108" s="1936"/>
      <c r="AO108" s="1936"/>
      <c r="AP108" s="1936"/>
      <c r="AQ108" s="1936"/>
      <c r="AR108" s="1936"/>
      <c r="AS108" s="1936"/>
      <c r="AT108" s="1936"/>
      <c r="AU108" s="1936"/>
      <c r="AV108" s="1936"/>
      <c r="AW108" s="1936"/>
      <c r="AX108" s="1936"/>
      <c r="AY108" s="1936"/>
      <c r="AZ108" s="1936"/>
      <c r="BA108" s="1936"/>
      <c r="BB108" s="1936"/>
      <c r="BC108" s="1936"/>
      <c r="BD108" s="1936"/>
      <c r="BE108" s="1936"/>
      <c r="BF108" s="1936"/>
      <c r="BG108" s="4345"/>
    </row>
    <row customHeight="1" ht="11.25">
      <c r="A109" s="1279" t="s">
        <v>990</v>
      </c>
      <c r="B109" s="1279"/>
      <c r="C109" s="1279"/>
      <c r="D109" s="1273"/>
      <c r="E109" s="1283"/>
      <c r="F109" s="1942"/>
      <c r="G109" s="1943"/>
      <c r="H109" s="2628" t="s">
        <v>148</v>
      </c>
      <c r="I109" s="2629"/>
      <c r="J109" s="2598"/>
      <c r="K109" s="2630"/>
      <c r="L109" s="2220"/>
      <c r="M109" s="2221"/>
      <c r="N109" s="2621"/>
      <c r="O109" s="2622"/>
      <c r="P109" s="2625"/>
      <c r="Q109" s="4444"/>
      <c r="R109" s="2626"/>
      <c r="S109" s="2627"/>
      <c r="T109" s="2626"/>
      <c r="U109" s="2626"/>
      <c r="V109" s="2626"/>
      <c r="W109" s="2626"/>
      <c r="X109" s="2626"/>
      <c r="Y109" s="2626"/>
      <c r="Z109" s="1288"/>
      <c r="AA109" s="1289"/>
      <c r="AB109" s="1354" t="s">
        <v>1038</v>
      </c>
      <c r="AC109" s="1293"/>
      <c r="AD109" s="1293"/>
      <c r="AE109" s="1295"/>
      <c r="AF109" s="2619"/>
      <c r="AG109" s="2620"/>
      <c r="AH109" s="2620"/>
      <c r="AI109" s="2619"/>
      <c r="AJ109" s="2620"/>
      <c r="AK109" s="2620"/>
      <c r="AL109" s="2101"/>
      <c r="AM109" s="1936"/>
      <c r="AN109" s="1936"/>
      <c r="AO109" s="1936"/>
      <c r="AP109" s="1936"/>
      <c r="AQ109" s="1936"/>
      <c r="AR109" s="1936"/>
      <c r="AS109" s="1936"/>
      <c r="AT109" s="1936"/>
      <c r="AU109" s="1936"/>
      <c r="AV109" s="1936"/>
      <c r="AW109" s="1936"/>
      <c r="AX109" s="1936"/>
      <c r="AY109" s="1936"/>
      <c r="AZ109" s="1936"/>
      <c r="BA109" s="1936"/>
      <c r="BB109" s="1936"/>
      <c r="BC109" s="1936"/>
      <c r="BD109" s="1936"/>
      <c r="BE109" s="1936"/>
      <c r="BF109" s="1936"/>
      <c r="BG109" s="4345"/>
    </row>
    <row customHeight="1" ht="11.25">
      <c r="A110" s="1279" t="s">
        <v>990</v>
      </c>
      <c r="B110" s="1279"/>
      <c r="C110" s="1279"/>
      <c r="D110" s="1273"/>
      <c r="E110" s="1283"/>
      <c r="F110" s="1942"/>
      <c r="G110" s="1943"/>
      <c r="H110" s="2628" t="s">
        <v>148</v>
      </c>
      <c r="I110" s="2629"/>
      <c r="J110" s="2598"/>
      <c r="K110" s="2630"/>
      <c r="L110" s="2220"/>
      <c r="M110" s="2221"/>
      <c r="N110" s="1288"/>
      <c r="O110" s="1289"/>
      <c r="P110" s="1281" t="s">
        <v>1039</v>
      </c>
      <c r="Q110" s="1289"/>
      <c r="R110" s="1289"/>
      <c r="S110" s="1289"/>
      <c r="T110" s="1289"/>
      <c r="U110" s="1289"/>
      <c r="V110" s="1289"/>
      <c r="W110" s="1289"/>
      <c r="X110" s="1289"/>
      <c r="Y110" s="1289"/>
      <c r="Z110" s="1289"/>
      <c r="AA110" s="1289"/>
      <c r="AB110" s="1289"/>
      <c r="AC110" s="1289"/>
      <c r="AD110" s="1289"/>
      <c r="AE110" s="1296"/>
      <c r="AF110" s="2619"/>
      <c r="AG110" s="2620"/>
      <c r="AH110" s="2620"/>
      <c r="AI110" s="2619"/>
      <c r="AJ110" s="2620"/>
      <c r="AK110" s="2620"/>
      <c r="AL110" s="2101"/>
      <c r="AM110" s="1936"/>
      <c r="AN110" s="1936"/>
      <c r="AO110" s="1936"/>
      <c r="AP110" s="1936"/>
      <c r="AQ110" s="1936"/>
      <c r="AR110" s="1936"/>
      <c r="AS110" s="1936"/>
      <c r="AT110" s="1936"/>
      <c r="AU110" s="1936"/>
      <c r="AV110" s="1936"/>
      <c r="AW110" s="1936"/>
      <c r="AX110" s="1936"/>
      <c r="AY110" s="1936"/>
      <c r="AZ110" s="1936"/>
      <c r="BA110" s="1936"/>
      <c r="BB110" s="1936"/>
      <c r="BC110" s="1936"/>
      <c r="BD110" s="1936"/>
      <c r="BE110" s="1936"/>
      <c r="BF110" s="1936"/>
      <c r="BG110" s="4345"/>
    </row>
    <row customHeight="1" ht="11.25">
      <c r="A111" s="1279" t="s">
        <v>990</v>
      </c>
      <c r="B111" s="1279" t="s">
        <v>1022</v>
      </c>
      <c r="C111" s="1279"/>
      <c r="D111" s="1273"/>
      <c r="E111" s="1283"/>
      <c r="F111" s="1942"/>
      <c r="G111" s="4330" t="s">
        <v>684</v>
      </c>
      <c r="H111" s="2628" t="s">
        <v>150</v>
      </c>
      <c r="I111" s="2629" t="s">
        <v>1023</v>
      </c>
      <c r="J111" s="2598" t="s">
        <v>1024</v>
      </c>
      <c r="K111" s="2630" t="s">
        <v>1074</v>
      </c>
      <c r="L111" s="2220" t="s">
        <v>19</v>
      </c>
      <c r="M111" s="2221"/>
      <c r="N111" s="2099"/>
      <c r="O111" s="1290" t="s">
        <v>371</v>
      </c>
      <c r="P111" s="1291"/>
      <c r="Q111" s="1291"/>
      <c r="R111" s="1291"/>
      <c r="S111" s="1291"/>
      <c r="T111" s="1291"/>
      <c r="U111" s="1291"/>
      <c r="V111" s="1291"/>
      <c r="W111" s="1291"/>
      <c r="X111" s="1291"/>
      <c r="Y111" s="1291"/>
      <c r="Z111" s="1291"/>
      <c r="AA111" s="1291"/>
      <c r="AB111" s="1291"/>
      <c r="AC111" s="1291"/>
      <c r="AD111" s="1291"/>
      <c r="AE111" s="1291"/>
      <c r="AF111" s="2619">
        <v>2023</v>
      </c>
      <c r="AG111" s="2620" t="s">
        <v>1026</v>
      </c>
      <c r="AH111" s="2620" t="s">
        <v>1027</v>
      </c>
      <c r="AI111" s="2619"/>
      <c r="AJ111" s="2620"/>
      <c r="AK111" s="2620"/>
      <c r="AL111" s="2101"/>
      <c r="AM111" s="1936"/>
      <c r="AN111" s="1936"/>
      <c r="AO111" s="1936"/>
      <c r="AP111" s="1936"/>
      <c r="AQ111" s="1936"/>
      <c r="AR111" s="1936"/>
      <c r="AS111" s="1936"/>
      <c r="AT111" s="1936"/>
      <c r="AU111" s="1936"/>
      <c r="AV111" s="1936"/>
      <c r="AW111" s="1936"/>
      <c r="AX111" s="1936"/>
      <c r="AY111" s="1936"/>
      <c r="AZ111" s="1936"/>
      <c r="BA111" s="1936"/>
      <c r="BB111" s="1936"/>
      <c r="BC111" s="1936"/>
      <c r="BD111" s="1936"/>
      <c r="BE111" s="1936"/>
      <c r="BF111" s="1936"/>
      <c r="BG111" s="4345"/>
    </row>
    <row customHeight="1" ht="11.25">
      <c r="A112" s="1279" t="s">
        <v>990</v>
      </c>
      <c r="B112" s="1279"/>
      <c r="C112" s="1279"/>
      <c r="D112" s="1273"/>
      <c r="E112" s="1283"/>
      <c r="F112" s="1942"/>
      <c r="G112" s="1943"/>
      <c r="H112" s="2628" t="s">
        <v>149</v>
      </c>
      <c r="I112" s="2629"/>
      <c r="J112" s="2598"/>
      <c r="K112" s="2630"/>
      <c r="L112" s="2220"/>
      <c r="M112" s="2221"/>
      <c r="N112" s="2621"/>
      <c r="O112" s="2622">
        <v>1</v>
      </c>
      <c r="P112" s="2623" t="s">
        <v>65</v>
      </c>
      <c r="Q112" s="4444" t="s">
        <v>1065</v>
      </c>
      <c r="R112" s="4445" t="s">
        <v>1029</v>
      </c>
      <c r="S112" s="4445" t="s">
        <v>1030</v>
      </c>
      <c r="T112" s="4445" t="s">
        <v>1030</v>
      </c>
      <c r="U112" s="4445" t="s">
        <v>1031</v>
      </c>
      <c r="V112" s="4445" t="s">
        <v>1032</v>
      </c>
      <c r="W112" s="4445" t="s">
        <v>1033</v>
      </c>
      <c r="X112" s="4445" t="s">
        <v>1066</v>
      </c>
      <c r="Y112" s="4445" t="s">
        <v>761</v>
      </c>
      <c r="Z112" s="1288"/>
      <c r="AA112" s="1289"/>
      <c r="AB112" s="1289"/>
      <c r="AC112" s="1293"/>
      <c r="AD112" s="1293"/>
      <c r="AE112" s="1294"/>
      <c r="AF112" s="2619"/>
      <c r="AG112" s="2620"/>
      <c r="AH112" s="2620"/>
      <c r="AI112" s="2619"/>
      <c r="AJ112" s="2620"/>
      <c r="AK112" s="2620"/>
      <c r="AL112" s="2101"/>
      <c r="AM112" s="1936"/>
      <c r="AN112" s="1936"/>
      <c r="AO112" s="1936"/>
      <c r="AP112" s="1936"/>
      <c r="AQ112" s="1936"/>
      <c r="AR112" s="1936"/>
      <c r="AS112" s="1936"/>
      <c r="AT112" s="1936"/>
      <c r="AU112" s="1936"/>
      <c r="AV112" s="1936"/>
      <c r="AW112" s="1936"/>
      <c r="AX112" s="1936"/>
      <c r="AY112" s="1936"/>
      <c r="AZ112" s="1936"/>
      <c r="BA112" s="1936"/>
      <c r="BB112" s="1936"/>
      <c r="BC112" s="1936"/>
      <c r="BD112" s="1936"/>
      <c r="BE112" s="1936"/>
      <c r="BF112" s="1936"/>
      <c r="BG112" s="4345"/>
    </row>
    <row customHeight="1" ht="28.333333333333332">
      <c r="A113" s="1279" t="s">
        <v>990</v>
      </c>
      <c r="B113" s="1279"/>
      <c r="C113" s="1279"/>
      <c r="D113" s="1273"/>
      <c r="E113" s="1283"/>
      <c r="F113" s="1942"/>
      <c r="G113" s="1943"/>
      <c r="H113" s="2628" t="s">
        <v>149</v>
      </c>
      <c r="I113" s="2629"/>
      <c r="J113" s="2598"/>
      <c r="K113" s="2630"/>
      <c r="L113" s="2220"/>
      <c r="M113" s="2221"/>
      <c r="N113" s="2621"/>
      <c r="O113" s="2622"/>
      <c r="P113" s="2624"/>
      <c r="Q113" s="4444"/>
      <c r="R113" s="2626"/>
      <c r="S113" s="2627"/>
      <c r="T113" s="2626"/>
      <c r="U113" s="2626"/>
      <c r="V113" s="2626"/>
      <c r="W113" s="2626"/>
      <c r="X113" s="2626"/>
      <c r="Y113" s="2626"/>
      <c r="Z113" s="1941"/>
      <c r="AA113" s="1907">
        <v>1</v>
      </c>
      <c r="AB113" s="1292" t="s">
        <v>1035</v>
      </c>
      <c r="AC113" s="1282">
        <v>2611.4</v>
      </c>
      <c r="AD113" s="1292" t="str">
        <f>AB113</f>
        <v>      Прочие амортизационные отчисления</v>
      </c>
      <c r="AE113" s="1282"/>
      <c r="AF113" s="2619"/>
      <c r="AG113" s="2620"/>
      <c r="AH113" s="2620"/>
      <c r="AI113" s="2619"/>
      <c r="AJ113" s="2620"/>
      <c r="AK113" s="2620"/>
      <c r="AL113" s="2101"/>
      <c r="AM113" s="1936"/>
      <c r="AN113" s="1936"/>
      <c r="AO113" s="1936"/>
      <c r="AP113" s="1936"/>
      <c r="AQ113" s="1936"/>
      <c r="AR113" s="1936"/>
      <c r="AS113" s="1936"/>
      <c r="AT113" s="1936"/>
      <c r="AU113" s="1936"/>
      <c r="AV113" s="1936"/>
      <c r="AW113" s="1936"/>
      <c r="AX113" s="1936"/>
      <c r="AY113" s="1936"/>
      <c r="AZ113" s="1936"/>
      <c r="BA113" s="1936"/>
      <c r="BB113" s="1936"/>
      <c r="BC113" s="1936"/>
      <c r="BD113" s="1936"/>
      <c r="BE113" s="1936"/>
      <c r="BF113" s="1936"/>
      <c r="BG113" s="4345"/>
    </row>
    <row customHeight="1" ht="28.333333333333332">
      <c r="A114" s="1279" t="s">
        <v>990</v>
      </c>
      <c r="B114" s="1279"/>
      <c r="C114" s="1279"/>
      <c r="D114" s="1273"/>
      <c r="E114" s="1283"/>
      <c r="F114" s="1943"/>
      <c r="G114" s="1943"/>
      <c r="H114" s="1943"/>
      <c r="I114" s="1943"/>
      <c r="J114" s="1943"/>
      <c r="K114" s="1943"/>
      <c r="L114" s="1943"/>
      <c r="M114" s="1943"/>
      <c r="N114" s="1943"/>
      <c r="O114" s="1943"/>
      <c r="P114" s="1943"/>
      <c r="Q114" s="1943"/>
      <c r="R114" s="1943"/>
      <c r="S114" s="1943"/>
      <c r="T114" s="1943"/>
      <c r="U114" s="1943"/>
      <c r="V114" s="1943"/>
      <c r="W114" s="1943"/>
      <c r="X114" s="1943"/>
      <c r="Y114" s="1943"/>
      <c r="Z114" s="4330" t="s">
        <v>684</v>
      </c>
      <c r="AA114" s="1927" t="s">
        <v>107</v>
      </c>
      <c r="AB114" s="1292" t="s">
        <v>1036</v>
      </c>
      <c r="AC114" s="1282">
        <v>1573.72</v>
      </c>
      <c r="AD114" s="1292" t="str">
        <f>AB114</f>
        <v>  Прибыль направляемая на инвестиции</v>
      </c>
      <c r="AE114" s="1282"/>
      <c r="AF114" s="1944"/>
      <c r="AG114" s="1872"/>
      <c r="AH114" s="1872"/>
      <c r="AI114" s="1944"/>
      <c r="AJ114" s="1872"/>
      <c r="AK114" s="2100"/>
      <c r="AL114" s="2101"/>
      <c r="AM114" s="1936"/>
      <c r="AN114" s="1936"/>
      <c r="AO114" s="1936"/>
      <c r="AP114" s="1936"/>
      <c r="AQ114" s="1936"/>
      <c r="AR114" s="1936"/>
      <c r="AS114" s="1936"/>
      <c r="AT114" s="1936"/>
      <c r="AU114" s="1936"/>
      <c r="AV114" s="1936"/>
      <c r="AW114" s="1936"/>
      <c r="AX114" s="1936"/>
      <c r="AY114" s="1936"/>
      <c r="AZ114" s="1936"/>
      <c r="BA114" s="1936"/>
      <c r="BB114" s="1936"/>
      <c r="BC114" s="1936"/>
      <c r="BD114" s="1936"/>
      <c r="BE114" s="1936"/>
      <c r="BF114" s="1936"/>
      <c r="BG114" s="4345"/>
    </row>
    <row customHeight="1" ht="28.333333333333332">
      <c r="A115" s="1279" t="s">
        <v>990</v>
      </c>
      <c r="B115" s="1279"/>
      <c r="C115" s="1279"/>
      <c r="D115" s="1273"/>
      <c r="E115" s="1283"/>
      <c r="F115" s="1943"/>
      <c r="G115" s="1943"/>
      <c r="H115" s="1943"/>
      <c r="I115" s="1943"/>
      <c r="J115" s="1943"/>
      <c r="K115" s="1943"/>
      <c r="L115" s="1943"/>
      <c r="M115" s="1943"/>
      <c r="N115" s="1943"/>
      <c r="O115" s="1943"/>
      <c r="P115" s="1943"/>
      <c r="Q115" s="1943"/>
      <c r="R115" s="1943"/>
      <c r="S115" s="1943"/>
      <c r="T115" s="1943"/>
      <c r="U115" s="1943"/>
      <c r="V115" s="1943"/>
      <c r="W115" s="1943"/>
      <c r="X115" s="1943"/>
      <c r="Y115" s="1943"/>
      <c r="Z115" s="4330" t="s">
        <v>684</v>
      </c>
      <c r="AA115" s="1927" t="s">
        <v>90</v>
      </c>
      <c r="AB115" s="1292" t="s">
        <v>1037</v>
      </c>
      <c r="AC115" s="1282">
        <v>16740.44</v>
      </c>
      <c r="AD115" s="1292" t="str">
        <f>AB115</f>
        <v>      Займы, предоставленные Фондом ЖКХ за счет средств ФНБ</v>
      </c>
      <c r="AE115" s="1282"/>
      <c r="AF115" s="1944"/>
      <c r="AG115" s="1872"/>
      <c r="AH115" s="1872"/>
      <c r="AI115" s="1944"/>
      <c r="AJ115" s="1872"/>
      <c r="AK115" s="2100"/>
      <c r="AL115" s="2101"/>
      <c r="AM115" s="1936"/>
      <c r="AN115" s="1936"/>
      <c r="AO115" s="1936"/>
      <c r="AP115" s="1936"/>
      <c r="AQ115" s="1936"/>
      <c r="AR115" s="1936"/>
      <c r="AS115" s="1936"/>
      <c r="AT115" s="1936"/>
      <c r="AU115" s="1936"/>
      <c r="AV115" s="1936"/>
      <c r="AW115" s="1936"/>
      <c r="AX115" s="1936"/>
      <c r="AY115" s="1936"/>
      <c r="AZ115" s="1936"/>
      <c r="BA115" s="1936"/>
      <c r="BB115" s="1936"/>
      <c r="BC115" s="1936"/>
      <c r="BD115" s="1936"/>
      <c r="BE115" s="1936"/>
      <c r="BF115" s="1936"/>
      <c r="BG115" s="4345"/>
    </row>
    <row customHeight="1" ht="11.25">
      <c r="A116" s="1279" t="s">
        <v>990</v>
      </c>
      <c r="B116" s="1279"/>
      <c r="C116" s="1279"/>
      <c r="D116" s="1273"/>
      <c r="E116" s="1283"/>
      <c r="F116" s="1942"/>
      <c r="G116" s="1943"/>
      <c r="H116" s="2628" t="s">
        <v>149</v>
      </c>
      <c r="I116" s="2629"/>
      <c r="J116" s="2598"/>
      <c r="K116" s="2630"/>
      <c r="L116" s="2220"/>
      <c r="M116" s="2221"/>
      <c r="N116" s="2621"/>
      <c r="O116" s="2622"/>
      <c r="P116" s="2625"/>
      <c r="Q116" s="4444"/>
      <c r="R116" s="2626"/>
      <c r="S116" s="2627"/>
      <c r="T116" s="2626"/>
      <c r="U116" s="2626"/>
      <c r="V116" s="2626"/>
      <c r="W116" s="2626"/>
      <c r="X116" s="2626"/>
      <c r="Y116" s="2626"/>
      <c r="Z116" s="1288"/>
      <c r="AA116" s="1289"/>
      <c r="AB116" s="1354" t="s">
        <v>1038</v>
      </c>
      <c r="AC116" s="1293"/>
      <c r="AD116" s="1293"/>
      <c r="AE116" s="1295"/>
      <c r="AF116" s="2619"/>
      <c r="AG116" s="2620"/>
      <c r="AH116" s="2620"/>
      <c r="AI116" s="2619"/>
      <c r="AJ116" s="2620"/>
      <c r="AK116" s="2620"/>
      <c r="AL116" s="2101"/>
      <c r="AM116" s="1936"/>
      <c r="AN116" s="1936"/>
      <c r="AO116" s="1936"/>
      <c r="AP116" s="1936"/>
      <c r="AQ116" s="1936"/>
      <c r="AR116" s="1936"/>
      <c r="AS116" s="1936"/>
      <c r="AT116" s="1936"/>
      <c r="AU116" s="1936"/>
      <c r="AV116" s="1936"/>
      <c r="AW116" s="1936"/>
      <c r="AX116" s="1936"/>
      <c r="AY116" s="1936"/>
      <c r="AZ116" s="1936"/>
      <c r="BA116" s="1936"/>
      <c r="BB116" s="1936"/>
      <c r="BC116" s="1936"/>
      <c r="BD116" s="1936"/>
      <c r="BE116" s="1936"/>
      <c r="BF116" s="1936"/>
      <c r="BG116" s="4345"/>
    </row>
    <row customHeight="1" ht="11.25">
      <c r="A117" s="1279" t="s">
        <v>990</v>
      </c>
      <c r="B117" s="1279"/>
      <c r="C117" s="1279"/>
      <c r="D117" s="1273"/>
      <c r="E117" s="1283"/>
      <c r="F117" s="1942"/>
      <c r="G117" s="1943"/>
      <c r="H117" s="2628" t="s">
        <v>149</v>
      </c>
      <c r="I117" s="2629"/>
      <c r="J117" s="2598"/>
      <c r="K117" s="2630"/>
      <c r="L117" s="2220"/>
      <c r="M117" s="2221"/>
      <c r="N117" s="1288"/>
      <c r="O117" s="1289"/>
      <c r="P117" s="1281" t="s">
        <v>1039</v>
      </c>
      <c r="Q117" s="1289"/>
      <c r="R117" s="1289"/>
      <c r="S117" s="1289"/>
      <c r="T117" s="1289"/>
      <c r="U117" s="1289"/>
      <c r="V117" s="1289"/>
      <c r="W117" s="1289"/>
      <c r="X117" s="1289"/>
      <c r="Y117" s="1289"/>
      <c r="Z117" s="1289"/>
      <c r="AA117" s="1289"/>
      <c r="AB117" s="1289"/>
      <c r="AC117" s="1289"/>
      <c r="AD117" s="1289"/>
      <c r="AE117" s="1296"/>
      <c r="AF117" s="2619"/>
      <c r="AG117" s="2620"/>
      <c r="AH117" s="2620"/>
      <c r="AI117" s="2619"/>
      <c r="AJ117" s="2620"/>
      <c r="AK117" s="2620"/>
      <c r="AL117" s="2101"/>
      <c r="AM117" s="1936"/>
      <c r="AN117" s="1936"/>
      <c r="AO117" s="1936"/>
      <c r="AP117" s="1936"/>
      <c r="AQ117" s="1936"/>
      <c r="AR117" s="1936"/>
      <c r="AS117" s="1936"/>
      <c r="AT117" s="1936"/>
      <c r="AU117" s="1936"/>
      <c r="AV117" s="1936"/>
      <c r="AW117" s="1936"/>
      <c r="AX117" s="1936"/>
      <c r="AY117" s="1936"/>
      <c r="AZ117" s="1936"/>
      <c r="BA117" s="1936"/>
      <c r="BB117" s="1936"/>
      <c r="BC117" s="1936"/>
      <c r="BD117" s="1936"/>
      <c r="BE117" s="1936"/>
      <c r="BF117" s="1936"/>
      <c r="BG117" s="4345"/>
    </row>
    <row customHeight="1" ht="11.25">
      <c r="A118" s="1279" t="s">
        <v>990</v>
      </c>
      <c r="B118" s="1279" t="s">
        <v>1022</v>
      </c>
      <c r="C118" s="1279"/>
      <c r="D118" s="1273"/>
      <c r="E118" s="1283"/>
      <c r="F118" s="1942"/>
      <c r="G118" s="4330" t="s">
        <v>684</v>
      </c>
      <c r="H118" s="2628" t="s">
        <v>1075</v>
      </c>
      <c r="I118" s="2629" t="s">
        <v>1023</v>
      </c>
      <c r="J118" s="2598" t="s">
        <v>1024</v>
      </c>
      <c r="K118" s="2630" t="s">
        <v>1076</v>
      </c>
      <c r="L118" s="2220" t="s">
        <v>19</v>
      </c>
      <c r="M118" s="2221"/>
      <c r="N118" s="2099"/>
      <c r="O118" s="1290" t="s">
        <v>371</v>
      </c>
      <c r="P118" s="1291"/>
      <c r="Q118" s="1291"/>
      <c r="R118" s="1291"/>
      <c r="S118" s="1291"/>
      <c r="T118" s="1291"/>
      <c r="U118" s="1291"/>
      <c r="V118" s="1291"/>
      <c r="W118" s="1291"/>
      <c r="X118" s="1291"/>
      <c r="Y118" s="1291"/>
      <c r="Z118" s="1291"/>
      <c r="AA118" s="1291"/>
      <c r="AB118" s="1291"/>
      <c r="AC118" s="1291"/>
      <c r="AD118" s="1291"/>
      <c r="AE118" s="1291"/>
      <c r="AF118" s="2619">
        <v>2023</v>
      </c>
      <c r="AG118" s="2620" t="s">
        <v>1026</v>
      </c>
      <c r="AH118" s="2620" t="s">
        <v>1027</v>
      </c>
      <c r="AI118" s="2619"/>
      <c r="AJ118" s="2620"/>
      <c r="AK118" s="2620"/>
      <c r="AL118" s="2101"/>
      <c r="AM118" s="1936"/>
      <c r="AN118" s="1936"/>
      <c r="AO118" s="1936"/>
      <c r="AP118" s="1936"/>
      <c r="AQ118" s="1936"/>
      <c r="AR118" s="1936"/>
      <c r="AS118" s="1936"/>
      <c r="AT118" s="1936"/>
      <c r="AU118" s="1936"/>
      <c r="AV118" s="1936"/>
      <c r="AW118" s="1936"/>
      <c r="AX118" s="1936"/>
      <c r="AY118" s="1936"/>
      <c r="AZ118" s="1936"/>
      <c r="BA118" s="1936"/>
      <c r="BB118" s="1936"/>
      <c r="BC118" s="1936"/>
      <c r="BD118" s="1936"/>
      <c r="BE118" s="1936"/>
      <c r="BF118" s="1936"/>
      <c r="BG118" s="4345"/>
    </row>
    <row customHeight="1" ht="11.25">
      <c r="A119" s="1279" t="s">
        <v>990</v>
      </c>
      <c r="B119" s="1279"/>
      <c r="C119" s="1279"/>
      <c r="D119" s="1273"/>
      <c r="E119" s="1283"/>
      <c r="F119" s="1942"/>
      <c r="G119" s="1943"/>
      <c r="H119" s="2628" t="s">
        <v>150</v>
      </c>
      <c r="I119" s="2629"/>
      <c r="J119" s="2598"/>
      <c r="K119" s="2630"/>
      <c r="L119" s="2220"/>
      <c r="M119" s="2221"/>
      <c r="N119" s="2621"/>
      <c r="O119" s="2622">
        <v>1</v>
      </c>
      <c r="P119" s="2623" t="s">
        <v>65</v>
      </c>
      <c r="Q119" s="4444" t="s">
        <v>1077</v>
      </c>
      <c r="R119" s="4445" t="s">
        <v>1029</v>
      </c>
      <c r="S119" s="4445" t="s">
        <v>1030</v>
      </c>
      <c r="T119" s="4445" t="s">
        <v>1030</v>
      </c>
      <c r="U119" s="4445" t="s">
        <v>1031</v>
      </c>
      <c r="V119" s="4445" t="s">
        <v>1032</v>
      </c>
      <c r="W119" s="4445" t="s">
        <v>1033</v>
      </c>
      <c r="X119" s="4445" t="s">
        <v>1078</v>
      </c>
      <c r="Y119" s="4445" t="s">
        <v>761</v>
      </c>
      <c r="Z119" s="1288"/>
      <c r="AA119" s="1289"/>
      <c r="AB119" s="1289"/>
      <c r="AC119" s="1293"/>
      <c r="AD119" s="1293"/>
      <c r="AE119" s="1294"/>
      <c r="AF119" s="2619"/>
      <c r="AG119" s="2620"/>
      <c r="AH119" s="2620"/>
      <c r="AI119" s="2619"/>
      <c r="AJ119" s="2620"/>
      <c r="AK119" s="2620"/>
      <c r="AL119" s="2101"/>
      <c r="AM119" s="1936"/>
      <c r="AN119" s="1936"/>
      <c r="AO119" s="1936"/>
      <c r="AP119" s="1936"/>
      <c r="AQ119" s="1936"/>
      <c r="AR119" s="1936"/>
      <c r="AS119" s="1936"/>
      <c r="AT119" s="1936"/>
      <c r="AU119" s="1936"/>
      <c r="AV119" s="1936"/>
      <c r="AW119" s="1936"/>
      <c r="AX119" s="1936"/>
      <c r="AY119" s="1936"/>
      <c r="AZ119" s="1936"/>
      <c r="BA119" s="1936"/>
      <c r="BB119" s="1936"/>
      <c r="BC119" s="1936"/>
      <c r="BD119" s="1936"/>
      <c r="BE119" s="1936"/>
      <c r="BF119" s="1936"/>
      <c r="BG119" s="4345"/>
    </row>
    <row customHeight="1" ht="24.166666666666668">
      <c r="A120" s="1279" t="s">
        <v>990</v>
      </c>
      <c r="B120" s="1279"/>
      <c r="C120" s="1279"/>
      <c r="D120" s="1273"/>
      <c r="E120" s="1283"/>
      <c r="F120" s="1942"/>
      <c r="G120" s="1943"/>
      <c r="H120" s="2628" t="s">
        <v>150</v>
      </c>
      <c r="I120" s="2629"/>
      <c r="J120" s="2598"/>
      <c r="K120" s="2630"/>
      <c r="L120" s="2220"/>
      <c r="M120" s="2221"/>
      <c r="N120" s="2621"/>
      <c r="O120" s="2622"/>
      <c r="P120" s="2624"/>
      <c r="Q120" s="4444"/>
      <c r="R120" s="2626"/>
      <c r="S120" s="2627"/>
      <c r="T120" s="2626"/>
      <c r="U120" s="2626"/>
      <c r="V120" s="2626"/>
      <c r="W120" s="2626"/>
      <c r="X120" s="2626"/>
      <c r="Y120" s="2626"/>
      <c r="Z120" s="1941"/>
      <c r="AA120" s="1907">
        <v>1</v>
      </c>
      <c r="AB120" s="1292" t="s">
        <v>1035</v>
      </c>
      <c r="AC120" s="1282">
        <v>3440.49</v>
      </c>
      <c r="AD120" s="1292" t="str">
        <f>AB120</f>
        <v>      Прочие амортизационные отчисления</v>
      </c>
      <c r="AE120" s="1282"/>
      <c r="AF120" s="2619"/>
      <c r="AG120" s="2620"/>
      <c r="AH120" s="2620"/>
      <c r="AI120" s="2619"/>
      <c r="AJ120" s="2620"/>
      <c r="AK120" s="2620"/>
      <c r="AL120" s="2101"/>
      <c r="AM120" s="1936"/>
      <c r="AN120" s="1936"/>
      <c r="AO120" s="1936"/>
      <c r="AP120" s="1936"/>
      <c r="AQ120" s="1936"/>
      <c r="AR120" s="1936"/>
      <c r="AS120" s="1936"/>
      <c r="AT120" s="1936"/>
      <c r="AU120" s="1936"/>
      <c r="AV120" s="1936"/>
      <c r="AW120" s="1936"/>
      <c r="AX120" s="1936"/>
      <c r="AY120" s="1936"/>
      <c r="AZ120" s="1936"/>
      <c r="BA120" s="1936"/>
      <c r="BB120" s="1936"/>
      <c r="BC120" s="1936"/>
      <c r="BD120" s="1936"/>
      <c r="BE120" s="1936"/>
      <c r="BF120" s="1936"/>
      <c r="BG120" s="4345"/>
    </row>
    <row customHeight="1" ht="24.166666666666668">
      <c r="A121" s="1279" t="s">
        <v>990</v>
      </c>
      <c r="B121" s="1279"/>
      <c r="C121" s="1279"/>
      <c r="D121" s="1273"/>
      <c r="E121" s="1283"/>
      <c r="F121" s="1943"/>
      <c r="G121" s="1943"/>
      <c r="H121" s="1943"/>
      <c r="I121" s="1943"/>
      <c r="J121" s="1943"/>
      <c r="K121" s="1943"/>
      <c r="L121" s="1943"/>
      <c r="M121" s="1943"/>
      <c r="N121" s="1943"/>
      <c r="O121" s="1943"/>
      <c r="P121" s="1943"/>
      <c r="Q121" s="1943"/>
      <c r="R121" s="1943"/>
      <c r="S121" s="1943"/>
      <c r="T121" s="1943"/>
      <c r="U121" s="1943"/>
      <c r="V121" s="1943"/>
      <c r="W121" s="1943"/>
      <c r="X121" s="1943"/>
      <c r="Y121" s="1943"/>
      <c r="Z121" s="4330" t="s">
        <v>684</v>
      </c>
      <c r="AA121" s="1927" t="s">
        <v>107</v>
      </c>
      <c r="AB121" s="1292" t="s">
        <v>1036</v>
      </c>
      <c r="AC121" s="1282">
        <v>2073.36</v>
      </c>
      <c r="AD121" s="1292" t="str">
        <f>AB121</f>
        <v>  Прибыль направляемая на инвестиции</v>
      </c>
      <c r="AE121" s="1282"/>
      <c r="AF121" s="1944"/>
      <c r="AG121" s="1872"/>
      <c r="AH121" s="1872"/>
      <c r="AI121" s="1944"/>
      <c r="AJ121" s="1872"/>
      <c r="AK121" s="2100"/>
      <c r="AL121" s="2101"/>
      <c r="AM121" s="1936"/>
      <c r="AN121" s="1936"/>
      <c r="AO121" s="1936"/>
      <c r="AP121" s="1936"/>
      <c r="AQ121" s="1936"/>
      <c r="AR121" s="1936"/>
      <c r="AS121" s="1936"/>
      <c r="AT121" s="1936"/>
      <c r="AU121" s="1936"/>
      <c r="AV121" s="1936"/>
      <c r="AW121" s="1936"/>
      <c r="AX121" s="1936"/>
      <c r="AY121" s="1936"/>
      <c r="AZ121" s="1936"/>
      <c r="BA121" s="1936"/>
      <c r="BB121" s="1936"/>
      <c r="BC121" s="1936"/>
      <c r="BD121" s="1936"/>
      <c r="BE121" s="1936"/>
      <c r="BF121" s="1936"/>
      <c r="BG121" s="4345"/>
    </row>
    <row customHeight="1" ht="24.166666666666668">
      <c r="A122" s="1279" t="s">
        <v>990</v>
      </c>
      <c r="B122" s="1279"/>
      <c r="C122" s="1279"/>
      <c r="D122" s="1273"/>
      <c r="E122" s="1283"/>
      <c r="F122" s="1943"/>
      <c r="G122" s="1943"/>
      <c r="H122" s="1943"/>
      <c r="I122" s="1943"/>
      <c r="J122" s="1943"/>
      <c r="K122" s="1943"/>
      <c r="L122" s="1943"/>
      <c r="M122" s="1943"/>
      <c r="N122" s="1943"/>
      <c r="O122" s="1943"/>
      <c r="P122" s="1943"/>
      <c r="Q122" s="1943"/>
      <c r="R122" s="1943"/>
      <c r="S122" s="1943"/>
      <c r="T122" s="1943"/>
      <c r="U122" s="1943"/>
      <c r="V122" s="1943"/>
      <c r="W122" s="1943"/>
      <c r="X122" s="1943"/>
      <c r="Y122" s="1943"/>
      <c r="Z122" s="4330" t="s">
        <v>684</v>
      </c>
      <c r="AA122" s="1927" t="s">
        <v>90</v>
      </c>
      <c r="AB122" s="1292" t="s">
        <v>1037</v>
      </c>
      <c r="AC122" s="1282">
        <v>22055.34</v>
      </c>
      <c r="AD122" s="1292" t="str">
        <f>AB122</f>
        <v>      Займы, предоставленные Фондом ЖКХ за счет средств ФНБ</v>
      </c>
      <c r="AE122" s="1282"/>
      <c r="AF122" s="1944"/>
      <c r="AG122" s="1872"/>
      <c r="AH122" s="1872"/>
      <c r="AI122" s="1944"/>
      <c r="AJ122" s="1872"/>
      <c r="AK122" s="2100"/>
      <c r="AL122" s="2101"/>
      <c r="AM122" s="1936"/>
      <c r="AN122" s="1936"/>
      <c r="AO122" s="1936"/>
      <c r="AP122" s="1936"/>
      <c r="AQ122" s="1936"/>
      <c r="AR122" s="1936"/>
      <c r="AS122" s="1936"/>
      <c r="AT122" s="1936"/>
      <c r="AU122" s="1936"/>
      <c r="AV122" s="1936"/>
      <c r="AW122" s="1936"/>
      <c r="AX122" s="1936"/>
      <c r="AY122" s="1936"/>
      <c r="AZ122" s="1936"/>
      <c r="BA122" s="1936"/>
      <c r="BB122" s="1936"/>
      <c r="BC122" s="1936"/>
      <c r="BD122" s="1936"/>
      <c r="BE122" s="1936"/>
      <c r="BF122" s="1936"/>
      <c r="BG122" s="4345"/>
    </row>
    <row customHeight="1" ht="11.25">
      <c r="A123" s="1279" t="s">
        <v>990</v>
      </c>
      <c r="B123" s="1279"/>
      <c r="C123" s="1279"/>
      <c r="D123" s="1273"/>
      <c r="E123" s="1283"/>
      <c r="F123" s="1942"/>
      <c r="G123" s="1943"/>
      <c r="H123" s="2628" t="s">
        <v>150</v>
      </c>
      <c r="I123" s="2629"/>
      <c r="J123" s="2598"/>
      <c r="K123" s="2630"/>
      <c r="L123" s="2220"/>
      <c r="M123" s="2221"/>
      <c r="N123" s="2621"/>
      <c r="O123" s="2622"/>
      <c r="P123" s="2625"/>
      <c r="Q123" s="4444"/>
      <c r="R123" s="2626"/>
      <c r="S123" s="2627"/>
      <c r="T123" s="2626"/>
      <c r="U123" s="2626"/>
      <c r="V123" s="2626"/>
      <c r="W123" s="2626"/>
      <c r="X123" s="2626"/>
      <c r="Y123" s="2626"/>
      <c r="Z123" s="1288"/>
      <c r="AA123" s="1289"/>
      <c r="AB123" s="1354" t="s">
        <v>1038</v>
      </c>
      <c r="AC123" s="1293"/>
      <c r="AD123" s="1293"/>
      <c r="AE123" s="1295"/>
      <c r="AF123" s="2619"/>
      <c r="AG123" s="2620"/>
      <c r="AH123" s="2620"/>
      <c r="AI123" s="2619"/>
      <c r="AJ123" s="2620"/>
      <c r="AK123" s="2620"/>
      <c r="AL123" s="2101"/>
      <c r="AM123" s="1936"/>
      <c r="AN123" s="1936"/>
      <c r="AO123" s="1936"/>
      <c r="AP123" s="1936"/>
      <c r="AQ123" s="1936"/>
      <c r="AR123" s="1936"/>
      <c r="AS123" s="1936"/>
      <c r="AT123" s="1936"/>
      <c r="AU123" s="1936"/>
      <c r="AV123" s="1936"/>
      <c r="AW123" s="1936"/>
      <c r="AX123" s="1936"/>
      <c r="AY123" s="1936"/>
      <c r="AZ123" s="1936"/>
      <c r="BA123" s="1936"/>
      <c r="BB123" s="1936"/>
      <c r="BC123" s="1936"/>
      <c r="BD123" s="1936"/>
      <c r="BE123" s="1936"/>
      <c r="BF123" s="1936"/>
      <c r="BG123" s="4345"/>
    </row>
    <row customHeight="1" ht="11.25">
      <c r="A124" s="1279" t="s">
        <v>990</v>
      </c>
      <c r="B124" s="1279"/>
      <c r="C124" s="1279"/>
      <c r="D124" s="1273"/>
      <c r="E124" s="1283"/>
      <c r="F124" s="1942"/>
      <c r="G124" s="1943"/>
      <c r="H124" s="2628" t="s">
        <v>150</v>
      </c>
      <c r="I124" s="2629"/>
      <c r="J124" s="2598"/>
      <c r="K124" s="2630"/>
      <c r="L124" s="2220"/>
      <c r="M124" s="2221"/>
      <c r="N124" s="1288"/>
      <c r="O124" s="1289"/>
      <c r="P124" s="1281" t="s">
        <v>1039</v>
      </c>
      <c r="Q124" s="1289"/>
      <c r="R124" s="1289"/>
      <c r="S124" s="1289"/>
      <c r="T124" s="1289"/>
      <c r="U124" s="1289"/>
      <c r="V124" s="1289"/>
      <c r="W124" s="1289"/>
      <c r="X124" s="1289"/>
      <c r="Y124" s="1289"/>
      <c r="Z124" s="1289"/>
      <c r="AA124" s="1289"/>
      <c r="AB124" s="1289"/>
      <c r="AC124" s="1289"/>
      <c r="AD124" s="1289"/>
      <c r="AE124" s="1296"/>
      <c r="AF124" s="2619"/>
      <c r="AG124" s="2620"/>
      <c r="AH124" s="2620"/>
      <c r="AI124" s="2619"/>
      <c r="AJ124" s="2620"/>
      <c r="AK124" s="2620"/>
      <c r="AL124" s="2101"/>
      <c r="AM124" s="1936"/>
      <c r="AN124" s="1936"/>
      <c r="AO124" s="1936"/>
      <c r="AP124" s="1936"/>
      <c r="AQ124" s="1936"/>
      <c r="AR124" s="1936"/>
      <c r="AS124" s="1936"/>
      <c r="AT124" s="1936"/>
      <c r="AU124" s="1936"/>
      <c r="AV124" s="1936"/>
      <c r="AW124" s="1936"/>
      <c r="AX124" s="1936"/>
      <c r="AY124" s="1936"/>
      <c r="AZ124" s="1936"/>
      <c r="BA124" s="1936"/>
      <c r="BB124" s="1936"/>
      <c r="BC124" s="1936"/>
      <c r="BD124" s="1936"/>
      <c r="BE124" s="1936"/>
      <c r="BF124" s="1936"/>
      <c r="BG124" s="4345"/>
    </row>
    <row customHeight="1" ht="11.25">
      <c r="A125" s="1279" t="s">
        <v>990</v>
      </c>
      <c r="B125" s="1279" t="s">
        <v>1022</v>
      </c>
      <c r="C125" s="1279"/>
      <c r="D125" s="1273"/>
      <c r="E125" s="1283"/>
      <c r="F125" s="1942"/>
      <c r="G125" s="4330" t="s">
        <v>684</v>
      </c>
      <c r="H125" s="2628" t="s">
        <v>1079</v>
      </c>
      <c r="I125" s="2629" t="s">
        <v>1023</v>
      </c>
      <c r="J125" s="2598" t="s">
        <v>1024</v>
      </c>
      <c r="K125" s="2630" t="s">
        <v>1080</v>
      </c>
      <c r="L125" s="2220" t="s">
        <v>19</v>
      </c>
      <c r="M125" s="2221"/>
      <c r="N125" s="2099"/>
      <c r="O125" s="1290" t="s">
        <v>371</v>
      </c>
      <c r="P125" s="1291"/>
      <c r="Q125" s="1291"/>
      <c r="R125" s="1291"/>
      <c r="S125" s="1291"/>
      <c r="T125" s="1291"/>
      <c r="U125" s="1291"/>
      <c r="V125" s="1291"/>
      <c r="W125" s="1291"/>
      <c r="X125" s="1291"/>
      <c r="Y125" s="1291"/>
      <c r="Z125" s="1291"/>
      <c r="AA125" s="1291"/>
      <c r="AB125" s="1291"/>
      <c r="AC125" s="1291"/>
      <c r="AD125" s="1291"/>
      <c r="AE125" s="1291"/>
      <c r="AF125" s="2619">
        <v>2023</v>
      </c>
      <c r="AG125" s="2620" t="s">
        <v>1026</v>
      </c>
      <c r="AH125" s="2620" t="s">
        <v>1027</v>
      </c>
      <c r="AI125" s="2619"/>
      <c r="AJ125" s="2620"/>
      <c r="AK125" s="2620"/>
      <c r="AL125" s="2101"/>
      <c r="AM125" s="1936"/>
      <c r="AN125" s="1936"/>
      <c r="AO125" s="1936"/>
      <c r="AP125" s="1936"/>
      <c r="AQ125" s="1936"/>
      <c r="AR125" s="1936"/>
      <c r="AS125" s="1936"/>
      <c r="AT125" s="1936"/>
      <c r="AU125" s="1936"/>
      <c r="AV125" s="1936"/>
      <c r="AW125" s="1936"/>
      <c r="AX125" s="1936"/>
      <c r="AY125" s="1936"/>
      <c r="AZ125" s="1936"/>
      <c r="BA125" s="1936"/>
      <c r="BB125" s="1936"/>
      <c r="BC125" s="1936"/>
      <c r="BD125" s="1936"/>
      <c r="BE125" s="1936"/>
      <c r="BF125" s="1936"/>
      <c r="BG125" s="4345"/>
    </row>
    <row customHeight="1" ht="11.25">
      <c r="A126" s="1279" t="s">
        <v>990</v>
      </c>
      <c r="B126" s="1279"/>
      <c r="C126" s="1279"/>
      <c r="D126" s="1273"/>
      <c r="E126" s="1283"/>
      <c r="F126" s="1942"/>
      <c r="G126" s="1943"/>
      <c r="H126" s="2628" t="s">
        <v>1075</v>
      </c>
      <c r="I126" s="2629"/>
      <c r="J126" s="2598"/>
      <c r="K126" s="2630"/>
      <c r="L126" s="2220"/>
      <c r="M126" s="2221"/>
      <c r="N126" s="2621"/>
      <c r="O126" s="2622">
        <v>1</v>
      </c>
      <c r="P126" s="2623" t="s">
        <v>65</v>
      </c>
      <c r="Q126" s="4444" t="s">
        <v>1050</v>
      </c>
      <c r="R126" s="4445" t="s">
        <v>1029</v>
      </c>
      <c r="S126" s="4445" t="s">
        <v>1030</v>
      </c>
      <c r="T126" s="4445" t="s">
        <v>1030</v>
      </c>
      <c r="U126" s="4445" t="s">
        <v>1031</v>
      </c>
      <c r="V126" s="4445" t="s">
        <v>1032</v>
      </c>
      <c r="W126" s="4445" t="s">
        <v>1033</v>
      </c>
      <c r="X126" s="4445" t="s">
        <v>1051</v>
      </c>
      <c r="Y126" s="4445" t="s">
        <v>761</v>
      </c>
      <c r="Z126" s="1288"/>
      <c r="AA126" s="1289"/>
      <c r="AB126" s="1289"/>
      <c r="AC126" s="1293"/>
      <c r="AD126" s="1293"/>
      <c r="AE126" s="1294"/>
      <c r="AF126" s="2619"/>
      <c r="AG126" s="2620"/>
      <c r="AH126" s="2620"/>
      <c r="AI126" s="2619"/>
      <c r="AJ126" s="2620"/>
      <c r="AK126" s="2620"/>
      <c r="AL126" s="2101"/>
      <c r="AM126" s="1936"/>
      <c r="AN126" s="1936"/>
      <c r="AO126" s="1936"/>
      <c r="AP126" s="1936"/>
      <c r="AQ126" s="1936"/>
      <c r="AR126" s="1936"/>
      <c r="AS126" s="1936"/>
      <c r="AT126" s="1936"/>
      <c r="AU126" s="1936"/>
      <c r="AV126" s="1936"/>
      <c r="AW126" s="1936"/>
      <c r="AX126" s="1936"/>
      <c r="AY126" s="1936"/>
      <c r="AZ126" s="1936"/>
      <c r="BA126" s="1936"/>
      <c r="BB126" s="1936"/>
      <c r="BC126" s="1936"/>
      <c r="BD126" s="1936"/>
      <c r="BE126" s="1936"/>
      <c r="BF126" s="1936"/>
      <c r="BG126" s="4345"/>
    </row>
    <row customHeight="1" ht="21.666666666666668">
      <c r="A127" s="1279" t="s">
        <v>990</v>
      </c>
      <c r="B127" s="1279"/>
      <c r="C127" s="1279"/>
      <c r="D127" s="1273"/>
      <c r="E127" s="1283"/>
      <c r="F127" s="1942"/>
      <c r="G127" s="1943"/>
      <c r="H127" s="2628" t="s">
        <v>1075</v>
      </c>
      <c r="I127" s="2629"/>
      <c r="J127" s="2598"/>
      <c r="K127" s="2630"/>
      <c r="L127" s="2220"/>
      <c r="M127" s="2221"/>
      <c r="N127" s="2621"/>
      <c r="O127" s="2622"/>
      <c r="P127" s="2624"/>
      <c r="Q127" s="4444"/>
      <c r="R127" s="2626"/>
      <c r="S127" s="2627"/>
      <c r="T127" s="2626"/>
      <c r="U127" s="2626"/>
      <c r="V127" s="2626"/>
      <c r="W127" s="2626"/>
      <c r="X127" s="2626"/>
      <c r="Y127" s="2626"/>
      <c r="Z127" s="1941"/>
      <c r="AA127" s="1907">
        <v>1</v>
      </c>
      <c r="AB127" s="1292" t="s">
        <v>1035</v>
      </c>
      <c r="AC127" s="1282">
        <v>3094.58</v>
      </c>
      <c r="AD127" s="1292" t="str">
        <f>AB127</f>
        <v>      Прочие амортизационные отчисления</v>
      </c>
      <c r="AE127" s="1282"/>
      <c r="AF127" s="2619"/>
      <c r="AG127" s="2620"/>
      <c r="AH127" s="2620"/>
      <c r="AI127" s="2619"/>
      <c r="AJ127" s="2620"/>
      <c r="AK127" s="2620"/>
      <c r="AL127" s="2101"/>
      <c r="AM127" s="1936"/>
      <c r="AN127" s="1936"/>
      <c r="AO127" s="1936"/>
      <c r="AP127" s="1936"/>
      <c r="AQ127" s="1936"/>
      <c r="AR127" s="1936"/>
      <c r="AS127" s="1936"/>
      <c r="AT127" s="1936"/>
      <c r="AU127" s="1936"/>
      <c r="AV127" s="1936"/>
      <c r="AW127" s="1936"/>
      <c r="AX127" s="1936"/>
      <c r="AY127" s="1936"/>
      <c r="AZ127" s="1936"/>
      <c r="BA127" s="1936"/>
      <c r="BB127" s="1936"/>
      <c r="BC127" s="1936"/>
      <c r="BD127" s="1936"/>
      <c r="BE127" s="1936"/>
      <c r="BF127" s="1936"/>
      <c r="BG127" s="4345"/>
    </row>
    <row customHeight="1" ht="21.666666666666668">
      <c r="A128" s="1279" t="s">
        <v>990</v>
      </c>
      <c r="B128" s="1279"/>
      <c r="C128" s="1279"/>
      <c r="D128" s="1273"/>
      <c r="E128" s="1283"/>
      <c r="F128" s="1943"/>
      <c r="G128" s="1943"/>
      <c r="H128" s="1943"/>
      <c r="I128" s="1943"/>
      <c r="J128" s="1943"/>
      <c r="K128" s="1943"/>
      <c r="L128" s="1943"/>
      <c r="M128" s="1943"/>
      <c r="N128" s="1943"/>
      <c r="O128" s="1943"/>
      <c r="P128" s="1943"/>
      <c r="Q128" s="1943"/>
      <c r="R128" s="1943"/>
      <c r="S128" s="1943"/>
      <c r="T128" s="1943"/>
      <c r="U128" s="1943"/>
      <c r="V128" s="1943"/>
      <c r="W128" s="1943"/>
      <c r="X128" s="1943"/>
      <c r="Y128" s="1943"/>
      <c r="Z128" s="4330" t="s">
        <v>684</v>
      </c>
      <c r="AA128" s="1927" t="s">
        <v>107</v>
      </c>
      <c r="AB128" s="1292" t="s">
        <v>1036</v>
      </c>
      <c r="AC128" s="1282">
        <v>1864.9</v>
      </c>
      <c r="AD128" s="1292" t="str">
        <f>AB128</f>
        <v>  Прибыль направляемая на инвестиции</v>
      </c>
      <c r="AE128" s="1282"/>
      <c r="AF128" s="1944"/>
      <c r="AG128" s="1872"/>
      <c r="AH128" s="1872"/>
      <c r="AI128" s="1944"/>
      <c r="AJ128" s="1872"/>
      <c r="AK128" s="2100"/>
      <c r="AL128" s="2101"/>
      <c r="AM128" s="1936"/>
      <c r="AN128" s="1936"/>
      <c r="AO128" s="1936"/>
      <c r="AP128" s="1936"/>
      <c r="AQ128" s="1936"/>
      <c r="AR128" s="1936"/>
      <c r="AS128" s="1936"/>
      <c r="AT128" s="1936"/>
      <c r="AU128" s="1936"/>
      <c r="AV128" s="1936"/>
      <c r="AW128" s="1936"/>
      <c r="AX128" s="1936"/>
      <c r="AY128" s="1936"/>
      <c r="AZ128" s="1936"/>
      <c r="BA128" s="1936"/>
      <c r="BB128" s="1936"/>
      <c r="BC128" s="1936"/>
      <c r="BD128" s="1936"/>
      <c r="BE128" s="1936"/>
      <c r="BF128" s="1936"/>
      <c r="BG128" s="4345"/>
    </row>
    <row customHeight="1" ht="21.666666666666668">
      <c r="A129" s="1279" t="s">
        <v>990</v>
      </c>
      <c r="B129" s="1279"/>
      <c r="C129" s="1279"/>
      <c r="D129" s="1273"/>
      <c r="E129" s="1283"/>
      <c r="F129" s="1943"/>
      <c r="G129" s="1943"/>
      <c r="H129" s="1943"/>
      <c r="I129" s="1943"/>
      <c r="J129" s="1943"/>
      <c r="K129" s="1943"/>
      <c r="L129" s="1943"/>
      <c r="M129" s="1943"/>
      <c r="N129" s="1943"/>
      <c r="O129" s="1943"/>
      <c r="P129" s="1943"/>
      <c r="Q129" s="1943"/>
      <c r="R129" s="1943"/>
      <c r="S129" s="1943"/>
      <c r="T129" s="1943"/>
      <c r="U129" s="1943"/>
      <c r="V129" s="1943"/>
      <c r="W129" s="1943"/>
      <c r="X129" s="1943"/>
      <c r="Y129" s="1943"/>
      <c r="Z129" s="4330" t="s">
        <v>684</v>
      </c>
      <c r="AA129" s="1927" t="s">
        <v>90</v>
      </c>
      <c r="AB129" s="1292" t="s">
        <v>1037</v>
      </c>
      <c r="AC129" s="1282">
        <v>19837.88</v>
      </c>
      <c r="AD129" s="1292" t="str">
        <f>AB129</f>
        <v>      Займы, предоставленные Фондом ЖКХ за счет средств ФНБ</v>
      </c>
      <c r="AE129" s="1282"/>
      <c r="AF129" s="1944"/>
      <c r="AG129" s="1872"/>
      <c r="AH129" s="1872"/>
      <c r="AI129" s="1944"/>
      <c r="AJ129" s="1872"/>
      <c r="AK129" s="2100"/>
      <c r="AL129" s="2101"/>
      <c r="AM129" s="1936"/>
      <c r="AN129" s="1936"/>
      <c r="AO129" s="1936"/>
      <c r="AP129" s="1936"/>
      <c r="AQ129" s="1936"/>
      <c r="AR129" s="1936"/>
      <c r="AS129" s="1936"/>
      <c r="AT129" s="1936"/>
      <c r="AU129" s="1936"/>
      <c r="AV129" s="1936"/>
      <c r="AW129" s="1936"/>
      <c r="AX129" s="1936"/>
      <c r="AY129" s="1936"/>
      <c r="AZ129" s="1936"/>
      <c r="BA129" s="1936"/>
      <c r="BB129" s="1936"/>
      <c r="BC129" s="1936"/>
      <c r="BD129" s="1936"/>
      <c r="BE129" s="1936"/>
      <c r="BF129" s="1936"/>
      <c r="BG129" s="4345"/>
    </row>
    <row customHeight="1" ht="36.666666666666664">
      <c r="A130" s="1279" t="s">
        <v>990</v>
      </c>
      <c r="B130" s="1279"/>
      <c r="C130" s="1279"/>
      <c r="D130" s="1273"/>
      <c r="E130" s="1283"/>
      <c r="F130" s="1942"/>
      <c r="G130" s="1943"/>
      <c r="H130" s="2628" t="s">
        <v>1075</v>
      </c>
      <c r="I130" s="2629"/>
      <c r="J130" s="2598"/>
      <c r="K130" s="2630"/>
      <c r="L130" s="2220"/>
      <c r="M130" s="2221"/>
      <c r="N130" s="2621"/>
      <c r="O130" s="2622"/>
      <c r="P130" s="2625"/>
      <c r="Q130" s="4444"/>
      <c r="R130" s="2626"/>
      <c r="S130" s="2627"/>
      <c r="T130" s="2626"/>
      <c r="U130" s="2626"/>
      <c r="V130" s="2626"/>
      <c r="W130" s="2626"/>
      <c r="X130" s="2626"/>
      <c r="Y130" s="2626"/>
      <c r="Z130" s="1288"/>
      <c r="AA130" s="1289"/>
      <c r="AB130" s="1354" t="s">
        <v>1038</v>
      </c>
      <c r="AC130" s="1293"/>
      <c r="AD130" s="1293"/>
      <c r="AE130" s="1295"/>
      <c r="AF130" s="2619"/>
      <c r="AG130" s="2620"/>
      <c r="AH130" s="2620"/>
      <c r="AI130" s="2619"/>
      <c r="AJ130" s="2620"/>
      <c r="AK130" s="2620"/>
      <c r="AL130" s="2101"/>
      <c r="AM130" s="1936"/>
      <c r="AN130" s="1936"/>
      <c r="AO130" s="1936"/>
      <c r="AP130" s="1936"/>
      <c r="AQ130" s="1936"/>
      <c r="AR130" s="1936"/>
      <c r="AS130" s="1936"/>
      <c r="AT130" s="1936"/>
      <c r="AU130" s="1936"/>
      <c r="AV130" s="1936"/>
      <c r="AW130" s="1936"/>
      <c r="AX130" s="1936"/>
      <c r="AY130" s="1936"/>
      <c r="AZ130" s="1936"/>
      <c r="BA130" s="1936"/>
      <c r="BB130" s="1936"/>
      <c r="BC130" s="1936"/>
      <c r="BD130" s="1936"/>
      <c r="BE130" s="1936"/>
      <c r="BF130" s="1936"/>
      <c r="BG130" s="4345"/>
    </row>
    <row customHeight="1" ht="11.25">
      <c r="A131" s="1279" t="s">
        <v>990</v>
      </c>
      <c r="B131" s="1279"/>
      <c r="C131" s="1279"/>
      <c r="D131" s="1273"/>
      <c r="E131" s="1283"/>
      <c r="F131" s="1942"/>
      <c r="G131" s="1943"/>
      <c r="H131" s="2628" t="s">
        <v>1075</v>
      </c>
      <c r="I131" s="2629"/>
      <c r="J131" s="2598"/>
      <c r="K131" s="2630"/>
      <c r="L131" s="2220"/>
      <c r="M131" s="2221"/>
      <c r="N131" s="1288"/>
      <c r="O131" s="1289"/>
      <c r="P131" s="1281" t="s">
        <v>1039</v>
      </c>
      <c r="Q131" s="1289"/>
      <c r="R131" s="1289"/>
      <c r="S131" s="1289"/>
      <c r="T131" s="1289"/>
      <c r="U131" s="1289"/>
      <c r="V131" s="1289"/>
      <c r="W131" s="1289"/>
      <c r="X131" s="1289"/>
      <c r="Y131" s="1289"/>
      <c r="Z131" s="1289"/>
      <c r="AA131" s="1289"/>
      <c r="AB131" s="1289"/>
      <c r="AC131" s="1289"/>
      <c r="AD131" s="1289"/>
      <c r="AE131" s="1296"/>
      <c r="AF131" s="2619"/>
      <c r="AG131" s="2620"/>
      <c r="AH131" s="2620"/>
      <c r="AI131" s="2619"/>
      <c r="AJ131" s="2620"/>
      <c r="AK131" s="2620"/>
      <c r="AL131" s="2101"/>
      <c r="AM131" s="1936"/>
      <c r="AN131" s="1936"/>
      <c r="AO131" s="1936"/>
      <c r="AP131" s="1936"/>
      <c r="AQ131" s="1936"/>
      <c r="AR131" s="1936"/>
      <c r="AS131" s="1936"/>
      <c r="AT131" s="1936"/>
      <c r="AU131" s="1936"/>
      <c r="AV131" s="1936"/>
      <c r="AW131" s="1936"/>
      <c r="AX131" s="1936"/>
      <c r="AY131" s="1936"/>
      <c r="AZ131" s="1936"/>
      <c r="BA131" s="1936"/>
      <c r="BB131" s="1936"/>
      <c r="BC131" s="1936"/>
      <c r="BD131" s="1936"/>
      <c r="BE131" s="1936"/>
      <c r="BF131" s="1936"/>
      <c r="BG131" s="4345"/>
    </row>
    <row customHeight="1" ht="11.25">
      <c r="A132" s="1279" t="s">
        <v>990</v>
      </c>
      <c r="B132" s="1279" t="s">
        <v>1022</v>
      </c>
      <c r="C132" s="1279"/>
      <c r="D132" s="1273"/>
      <c r="E132" s="1283"/>
      <c r="F132" s="1942"/>
      <c r="G132" s="4330" t="s">
        <v>684</v>
      </c>
      <c r="H132" s="2628" t="s">
        <v>1081</v>
      </c>
      <c r="I132" s="2629" t="s">
        <v>1023</v>
      </c>
      <c r="J132" s="2598" t="s">
        <v>1024</v>
      </c>
      <c r="K132" s="2630" t="s">
        <v>1082</v>
      </c>
      <c r="L132" s="2220" t="s">
        <v>19</v>
      </c>
      <c r="M132" s="2221"/>
      <c r="N132" s="2099"/>
      <c r="O132" s="1290" t="s">
        <v>371</v>
      </c>
      <c r="P132" s="1291"/>
      <c r="Q132" s="1291"/>
      <c r="R132" s="1291"/>
      <c r="S132" s="1291"/>
      <c r="T132" s="1291"/>
      <c r="U132" s="1291"/>
      <c r="V132" s="1291"/>
      <c r="W132" s="1291"/>
      <c r="X132" s="1291"/>
      <c r="Y132" s="1291"/>
      <c r="Z132" s="1291"/>
      <c r="AA132" s="1291"/>
      <c r="AB132" s="1291"/>
      <c r="AC132" s="1291"/>
      <c r="AD132" s="1291"/>
      <c r="AE132" s="1291"/>
      <c r="AF132" s="2619">
        <v>2023</v>
      </c>
      <c r="AG132" s="2620" t="s">
        <v>1026</v>
      </c>
      <c r="AH132" s="2620" t="s">
        <v>1027</v>
      </c>
      <c r="AI132" s="2619"/>
      <c r="AJ132" s="2620"/>
      <c r="AK132" s="2620"/>
      <c r="AL132" s="2101"/>
      <c r="AM132" s="1936"/>
      <c r="AN132" s="1936"/>
      <c r="AO132" s="1936"/>
      <c r="AP132" s="1936"/>
      <c r="AQ132" s="1936"/>
      <c r="AR132" s="1936"/>
      <c r="AS132" s="1936"/>
      <c r="AT132" s="1936"/>
      <c r="AU132" s="1936"/>
      <c r="AV132" s="1936"/>
      <c r="AW132" s="1936"/>
      <c r="AX132" s="1936"/>
      <c r="AY132" s="1936"/>
      <c r="AZ132" s="1936"/>
      <c r="BA132" s="1936"/>
      <c r="BB132" s="1936"/>
      <c r="BC132" s="1936"/>
      <c r="BD132" s="1936"/>
      <c r="BE132" s="1936"/>
      <c r="BF132" s="1936"/>
      <c r="BG132" s="4345"/>
    </row>
    <row customHeight="1" ht="11.25">
      <c r="A133" s="1279" t="s">
        <v>990</v>
      </c>
      <c r="B133" s="1279"/>
      <c r="C133" s="1279"/>
      <c r="D133" s="1273"/>
      <c r="E133" s="1283"/>
      <c r="F133" s="1942"/>
      <c r="G133" s="1943"/>
      <c r="H133" s="2628" t="s">
        <v>1079</v>
      </c>
      <c r="I133" s="2629"/>
      <c r="J133" s="2598"/>
      <c r="K133" s="2630"/>
      <c r="L133" s="2220"/>
      <c r="M133" s="2221"/>
      <c r="N133" s="2621"/>
      <c r="O133" s="2622">
        <v>1</v>
      </c>
      <c r="P133" s="2623" t="s">
        <v>65</v>
      </c>
      <c r="Q133" s="4444" t="s">
        <v>1050</v>
      </c>
      <c r="R133" s="4445" t="s">
        <v>1029</v>
      </c>
      <c r="S133" s="4445" t="s">
        <v>1030</v>
      </c>
      <c r="T133" s="4445" t="s">
        <v>1030</v>
      </c>
      <c r="U133" s="4445" t="s">
        <v>1031</v>
      </c>
      <c r="V133" s="4445" t="s">
        <v>1032</v>
      </c>
      <c r="W133" s="4445" t="s">
        <v>1033</v>
      </c>
      <c r="X133" s="4445" t="s">
        <v>1051</v>
      </c>
      <c r="Y133" s="4445" t="s">
        <v>761</v>
      </c>
      <c r="Z133" s="1288"/>
      <c r="AA133" s="1289"/>
      <c r="AB133" s="1289"/>
      <c r="AC133" s="1293"/>
      <c r="AD133" s="1293"/>
      <c r="AE133" s="1294"/>
      <c r="AF133" s="2619"/>
      <c r="AG133" s="2620"/>
      <c r="AH133" s="2620"/>
      <c r="AI133" s="2619"/>
      <c r="AJ133" s="2620"/>
      <c r="AK133" s="2620"/>
      <c r="AL133" s="2101"/>
      <c r="AM133" s="1936"/>
      <c r="AN133" s="1936"/>
      <c r="AO133" s="1936"/>
      <c r="AP133" s="1936"/>
      <c r="AQ133" s="1936"/>
      <c r="AR133" s="1936"/>
      <c r="AS133" s="1936"/>
      <c r="AT133" s="1936"/>
      <c r="AU133" s="1936"/>
      <c r="AV133" s="1936"/>
      <c r="AW133" s="1936"/>
      <c r="AX133" s="1936"/>
      <c r="AY133" s="1936"/>
      <c r="AZ133" s="1936"/>
      <c r="BA133" s="1936"/>
      <c r="BB133" s="1936"/>
      <c r="BC133" s="1936"/>
      <c r="BD133" s="1936"/>
      <c r="BE133" s="1936"/>
      <c r="BF133" s="1936"/>
      <c r="BG133" s="4345"/>
    </row>
    <row customHeight="1" ht="28.333333333333332">
      <c r="A134" s="1279" t="s">
        <v>990</v>
      </c>
      <c r="B134" s="1279"/>
      <c r="C134" s="1279"/>
      <c r="D134" s="1273"/>
      <c r="E134" s="1283"/>
      <c r="F134" s="1942"/>
      <c r="G134" s="1943"/>
      <c r="H134" s="2628" t="s">
        <v>1079</v>
      </c>
      <c r="I134" s="2629"/>
      <c r="J134" s="2598"/>
      <c r="K134" s="2630"/>
      <c r="L134" s="2220"/>
      <c r="M134" s="2221"/>
      <c r="N134" s="2621"/>
      <c r="O134" s="2622"/>
      <c r="P134" s="2624"/>
      <c r="Q134" s="4444"/>
      <c r="R134" s="2626"/>
      <c r="S134" s="2627"/>
      <c r="T134" s="2626"/>
      <c r="U134" s="2626"/>
      <c r="V134" s="2626"/>
      <c r="W134" s="2626"/>
      <c r="X134" s="2626"/>
      <c r="Y134" s="2626"/>
      <c r="Z134" s="1941"/>
      <c r="AA134" s="1907">
        <v>1</v>
      </c>
      <c r="AB134" s="1292" t="s">
        <v>1035</v>
      </c>
      <c r="AC134" s="1282">
        <v>43.68</v>
      </c>
      <c r="AD134" s="1292" t="str">
        <f>AB134</f>
        <v>      Прочие амортизационные отчисления</v>
      </c>
      <c r="AE134" s="1282"/>
      <c r="AF134" s="2619"/>
      <c r="AG134" s="2620"/>
      <c r="AH134" s="2620"/>
      <c r="AI134" s="2619"/>
      <c r="AJ134" s="2620"/>
      <c r="AK134" s="2620"/>
      <c r="AL134" s="2101"/>
      <c r="AM134" s="1936"/>
      <c r="AN134" s="1936"/>
      <c r="AO134" s="1936"/>
      <c r="AP134" s="1936"/>
      <c r="AQ134" s="1936"/>
      <c r="AR134" s="1936"/>
      <c r="AS134" s="1936"/>
      <c r="AT134" s="1936"/>
      <c r="AU134" s="1936"/>
      <c r="AV134" s="1936"/>
      <c r="AW134" s="1936"/>
      <c r="AX134" s="1936"/>
      <c r="AY134" s="1936"/>
      <c r="AZ134" s="1936"/>
      <c r="BA134" s="1936"/>
      <c r="BB134" s="1936"/>
      <c r="BC134" s="1936"/>
      <c r="BD134" s="1936"/>
      <c r="BE134" s="1936"/>
      <c r="BF134" s="1936"/>
      <c r="BG134" s="4345"/>
    </row>
    <row customHeight="1" ht="28.333333333333332">
      <c r="A135" s="1279" t="s">
        <v>990</v>
      </c>
      <c r="B135" s="1279"/>
      <c r="C135" s="1279"/>
      <c r="D135" s="1273"/>
      <c r="E135" s="1283"/>
      <c r="F135" s="1943"/>
      <c r="G135" s="1943"/>
      <c r="H135" s="1943"/>
      <c r="I135" s="1943"/>
      <c r="J135" s="1943"/>
      <c r="K135" s="1943"/>
      <c r="L135" s="1943"/>
      <c r="M135" s="1943"/>
      <c r="N135" s="1943"/>
      <c r="O135" s="1943"/>
      <c r="P135" s="1943"/>
      <c r="Q135" s="1943"/>
      <c r="R135" s="1943"/>
      <c r="S135" s="1943"/>
      <c r="T135" s="1943"/>
      <c r="U135" s="1943"/>
      <c r="V135" s="1943"/>
      <c r="W135" s="1943"/>
      <c r="X135" s="1943"/>
      <c r="Y135" s="1943"/>
      <c r="Z135" s="4330" t="s">
        <v>684</v>
      </c>
      <c r="AA135" s="1927" t="s">
        <v>107</v>
      </c>
      <c r="AB135" s="1292" t="s">
        <v>1036</v>
      </c>
      <c r="AC135" s="1282">
        <v>26.32</v>
      </c>
      <c r="AD135" s="1292" t="str">
        <f>AB135</f>
        <v>  Прибыль направляемая на инвестиции</v>
      </c>
      <c r="AE135" s="1282"/>
      <c r="AF135" s="1944"/>
      <c r="AG135" s="1872"/>
      <c r="AH135" s="1872"/>
      <c r="AI135" s="1944"/>
      <c r="AJ135" s="1872"/>
      <c r="AK135" s="2100"/>
      <c r="AL135" s="2101"/>
      <c r="AM135" s="1936"/>
      <c r="AN135" s="1936"/>
      <c r="AO135" s="1936"/>
      <c r="AP135" s="1936"/>
      <c r="AQ135" s="1936"/>
      <c r="AR135" s="1936"/>
      <c r="AS135" s="1936"/>
      <c r="AT135" s="1936"/>
      <c r="AU135" s="1936"/>
      <c r="AV135" s="1936"/>
      <c r="AW135" s="1936"/>
      <c r="AX135" s="1936"/>
      <c r="AY135" s="1936"/>
      <c r="AZ135" s="1936"/>
      <c r="BA135" s="1936"/>
      <c r="BB135" s="1936"/>
      <c r="BC135" s="1936"/>
      <c r="BD135" s="1936"/>
      <c r="BE135" s="1936"/>
      <c r="BF135" s="1936"/>
      <c r="BG135" s="4345"/>
    </row>
    <row customHeight="1" ht="28.333333333333332">
      <c r="A136" s="1279" t="s">
        <v>990</v>
      </c>
      <c r="B136" s="1279"/>
      <c r="C136" s="1279"/>
      <c r="D136" s="1273"/>
      <c r="E136" s="1283"/>
      <c r="F136" s="1943"/>
      <c r="G136" s="1943"/>
      <c r="H136" s="1943"/>
      <c r="I136" s="1943"/>
      <c r="J136" s="1943"/>
      <c r="K136" s="1943"/>
      <c r="L136" s="1943"/>
      <c r="M136" s="1943"/>
      <c r="N136" s="1943"/>
      <c r="O136" s="1943"/>
      <c r="P136" s="1943"/>
      <c r="Q136" s="1943"/>
      <c r="R136" s="1943"/>
      <c r="S136" s="1943"/>
      <c r="T136" s="1943"/>
      <c r="U136" s="1943"/>
      <c r="V136" s="1943"/>
      <c r="W136" s="1943"/>
      <c r="X136" s="1943"/>
      <c r="Y136" s="1943"/>
      <c r="Z136" s="4330" t="s">
        <v>684</v>
      </c>
      <c r="AA136" s="1927" t="s">
        <v>90</v>
      </c>
      <c r="AB136" s="1292" t="s">
        <v>1037</v>
      </c>
      <c r="AC136" s="1282">
        <v>280</v>
      </c>
      <c r="AD136" s="1292" t="str">
        <f>AB136</f>
        <v>      Займы, предоставленные Фондом ЖКХ за счет средств ФНБ</v>
      </c>
      <c r="AE136" s="1282"/>
      <c r="AF136" s="1944"/>
      <c r="AG136" s="1872"/>
      <c r="AH136" s="1872"/>
      <c r="AI136" s="1944"/>
      <c r="AJ136" s="1872"/>
      <c r="AK136" s="2100"/>
      <c r="AL136" s="2101"/>
      <c r="AM136" s="1936"/>
      <c r="AN136" s="1936"/>
      <c r="AO136" s="1936"/>
      <c r="AP136" s="1936"/>
      <c r="AQ136" s="1936"/>
      <c r="AR136" s="1936"/>
      <c r="AS136" s="1936"/>
      <c r="AT136" s="1936"/>
      <c r="AU136" s="1936"/>
      <c r="AV136" s="1936"/>
      <c r="AW136" s="1936"/>
      <c r="AX136" s="1936"/>
      <c r="AY136" s="1936"/>
      <c r="AZ136" s="1936"/>
      <c r="BA136" s="1936"/>
      <c r="BB136" s="1936"/>
      <c r="BC136" s="1936"/>
      <c r="BD136" s="1936"/>
      <c r="BE136" s="1936"/>
      <c r="BF136" s="1936"/>
      <c r="BG136" s="4345"/>
    </row>
    <row customHeight="1" ht="45.833333333333336">
      <c r="A137" s="1279" t="s">
        <v>990</v>
      </c>
      <c r="B137" s="1279"/>
      <c r="C137" s="1279"/>
      <c r="D137" s="1273"/>
      <c r="E137" s="1283"/>
      <c r="F137" s="1942"/>
      <c r="G137" s="1943"/>
      <c r="H137" s="2628" t="s">
        <v>1079</v>
      </c>
      <c r="I137" s="2629"/>
      <c r="J137" s="2598"/>
      <c r="K137" s="2630"/>
      <c r="L137" s="2220"/>
      <c r="M137" s="2221"/>
      <c r="N137" s="2621"/>
      <c r="O137" s="2622"/>
      <c r="P137" s="2625"/>
      <c r="Q137" s="4444"/>
      <c r="R137" s="2626"/>
      <c r="S137" s="2627"/>
      <c r="T137" s="2626"/>
      <c r="U137" s="2626"/>
      <c r="V137" s="2626"/>
      <c r="W137" s="2626"/>
      <c r="X137" s="2626"/>
      <c r="Y137" s="2626"/>
      <c r="Z137" s="1288"/>
      <c r="AA137" s="1289"/>
      <c r="AB137" s="1354" t="s">
        <v>1038</v>
      </c>
      <c r="AC137" s="1293"/>
      <c r="AD137" s="1293"/>
      <c r="AE137" s="1295"/>
      <c r="AF137" s="2619"/>
      <c r="AG137" s="2620"/>
      <c r="AH137" s="2620"/>
      <c r="AI137" s="2619"/>
      <c r="AJ137" s="2620"/>
      <c r="AK137" s="2620"/>
      <c r="AL137" s="2101"/>
      <c r="AM137" s="1936"/>
      <c r="AN137" s="1936"/>
      <c r="AO137" s="1936"/>
      <c r="AP137" s="1936"/>
      <c r="AQ137" s="1936"/>
      <c r="AR137" s="1936"/>
      <c r="AS137" s="1936"/>
      <c r="AT137" s="1936"/>
      <c r="AU137" s="1936"/>
      <c r="AV137" s="1936"/>
      <c r="AW137" s="1936"/>
      <c r="AX137" s="1936"/>
      <c r="AY137" s="1936"/>
      <c r="AZ137" s="1936"/>
      <c r="BA137" s="1936"/>
      <c r="BB137" s="1936"/>
      <c r="BC137" s="1936"/>
      <c r="BD137" s="1936"/>
      <c r="BE137" s="1936"/>
      <c r="BF137" s="1936"/>
      <c r="BG137" s="4345"/>
    </row>
    <row customHeight="1" ht="11.25">
      <c r="A138" s="1279" t="s">
        <v>990</v>
      </c>
      <c r="B138" s="1279"/>
      <c r="C138" s="1279"/>
      <c r="D138" s="1273"/>
      <c r="E138" s="1283"/>
      <c r="F138" s="1942"/>
      <c r="G138" s="1943"/>
      <c r="H138" s="2628" t="s">
        <v>1079</v>
      </c>
      <c r="I138" s="2629"/>
      <c r="J138" s="2598"/>
      <c r="K138" s="2630"/>
      <c r="L138" s="2220"/>
      <c r="M138" s="2221"/>
      <c r="N138" s="1288"/>
      <c r="O138" s="1289"/>
      <c r="P138" s="1281" t="s">
        <v>1039</v>
      </c>
      <c r="Q138" s="1289"/>
      <c r="R138" s="1289"/>
      <c r="S138" s="1289"/>
      <c r="T138" s="1289"/>
      <c r="U138" s="1289"/>
      <c r="V138" s="1289"/>
      <c r="W138" s="1289"/>
      <c r="X138" s="1289"/>
      <c r="Y138" s="1289"/>
      <c r="Z138" s="1289"/>
      <c r="AA138" s="1289"/>
      <c r="AB138" s="1289"/>
      <c r="AC138" s="1289"/>
      <c r="AD138" s="1289"/>
      <c r="AE138" s="1296"/>
      <c r="AF138" s="2619"/>
      <c r="AG138" s="2620"/>
      <c r="AH138" s="2620"/>
      <c r="AI138" s="2619"/>
      <c r="AJ138" s="2620"/>
      <c r="AK138" s="2620"/>
      <c r="AL138" s="2101"/>
      <c r="AM138" s="1936"/>
      <c r="AN138" s="1936"/>
      <c r="AO138" s="1936"/>
      <c r="AP138" s="1936"/>
      <c r="AQ138" s="1936"/>
      <c r="AR138" s="1936"/>
      <c r="AS138" s="1936"/>
      <c r="AT138" s="1936"/>
      <c r="AU138" s="1936"/>
      <c r="AV138" s="1936"/>
      <c r="AW138" s="1936"/>
      <c r="AX138" s="1936"/>
      <c r="AY138" s="1936"/>
      <c r="AZ138" s="1936"/>
      <c r="BA138" s="1936"/>
      <c r="BB138" s="1936"/>
      <c r="BC138" s="1936"/>
      <c r="BD138" s="1936"/>
      <c r="BE138" s="1936"/>
      <c r="BF138" s="1936"/>
      <c r="BG138" s="4345"/>
    </row>
    <row customHeight="1" ht="11.25">
      <c r="A139" s="1279" t="s">
        <v>990</v>
      </c>
      <c r="B139" s="1279" t="s">
        <v>1022</v>
      </c>
      <c r="C139" s="1279"/>
      <c r="D139" s="1273"/>
      <c r="E139" s="1283"/>
      <c r="F139" s="1942"/>
      <c r="G139" s="4330" t="s">
        <v>684</v>
      </c>
      <c r="H139" s="2628" t="s">
        <v>1083</v>
      </c>
      <c r="I139" s="2629" t="s">
        <v>1023</v>
      </c>
      <c r="J139" s="2598" t="s">
        <v>1024</v>
      </c>
      <c r="K139" s="2630" t="s">
        <v>1084</v>
      </c>
      <c r="L139" s="2220" t="s">
        <v>19</v>
      </c>
      <c r="M139" s="2221"/>
      <c r="N139" s="2099"/>
      <c r="O139" s="1290" t="s">
        <v>371</v>
      </c>
      <c r="P139" s="1291"/>
      <c r="Q139" s="1291"/>
      <c r="R139" s="1291"/>
      <c r="S139" s="1291"/>
      <c r="T139" s="1291"/>
      <c r="U139" s="1291"/>
      <c r="V139" s="1291"/>
      <c r="W139" s="1291"/>
      <c r="X139" s="1291"/>
      <c r="Y139" s="1291"/>
      <c r="Z139" s="1291"/>
      <c r="AA139" s="1291"/>
      <c r="AB139" s="1291"/>
      <c r="AC139" s="1291"/>
      <c r="AD139" s="1291"/>
      <c r="AE139" s="1291"/>
      <c r="AF139" s="2619">
        <v>2023</v>
      </c>
      <c r="AG139" s="2620" t="s">
        <v>1026</v>
      </c>
      <c r="AH139" s="2620" t="s">
        <v>1027</v>
      </c>
      <c r="AI139" s="2619"/>
      <c r="AJ139" s="2620"/>
      <c r="AK139" s="2620"/>
      <c r="AL139" s="2101"/>
      <c r="AM139" s="1936"/>
      <c r="AN139" s="1936"/>
      <c r="AO139" s="1936"/>
      <c r="AP139" s="1936"/>
      <c r="AQ139" s="1936"/>
      <c r="AR139" s="1936"/>
      <c r="AS139" s="1936"/>
      <c r="AT139" s="1936"/>
      <c r="AU139" s="1936"/>
      <c r="AV139" s="1936"/>
      <c r="AW139" s="1936"/>
      <c r="AX139" s="1936"/>
      <c r="AY139" s="1936"/>
      <c r="AZ139" s="1936"/>
      <c r="BA139" s="1936"/>
      <c r="BB139" s="1936"/>
      <c r="BC139" s="1936"/>
      <c r="BD139" s="1936"/>
      <c r="BE139" s="1936"/>
      <c r="BF139" s="1936"/>
      <c r="BG139" s="4345"/>
    </row>
    <row customHeight="1" ht="11.25">
      <c r="A140" s="1279" t="s">
        <v>990</v>
      </c>
      <c r="B140" s="1279"/>
      <c r="C140" s="1279"/>
      <c r="D140" s="1273"/>
      <c r="E140" s="1283"/>
      <c r="F140" s="1942"/>
      <c r="G140" s="1943"/>
      <c r="H140" s="2628" t="s">
        <v>1081</v>
      </c>
      <c r="I140" s="2629"/>
      <c r="J140" s="2598"/>
      <c r="K140" s="2630"/>
      <c r="L140" s="2220"/>
      <c r="M140" s="2221"/>
      <c r="N140" s="2621"/>
      <c r="O140" s="2622">
        <v>1</v>
      </c>
      <c r="P140" s="2623" t="s">
        <v>65</v>
      </c>
      <c r="Q140" s="4444" t="s">
        <v>1085</v>
      </c>
      <c r="R140" s="4445" t="s">
        <v>1029</v>
      </c>
      <c r="S140" s="4445" t="s">
        <v>1030</v>
      </c>
      <c r="T140" s="4445" t="s">
        <v>1030</v>
      </c>
      <c r="U140" s="4445" t="s">
        <v>1031</v>
      </c>
      <c r="V140" s="4445" t="s">
        <v>1032</v>
      </c>
      <c r="W140" s="4445" t="s">
        <v>1033</v>
      </c>
      <c r="X140" s="4445" t="s">
        <v>1086</v>
      </c>
      <c r="Y140" s="4445" t="s">
        <v>761</v>
      </c>
      <c r="Z140" s="1288"/>
      <c r="AA140" s="1289"/>
      <c r="AB140" s="1289"/>
      <c r="AC140" s="1293"/>
      <c r="AD140" s="1293"/>
      <c r="AE140" s="1294"/>
      <c r="AF140" s="2619"/>
      <c r="AG140" s="2620"/>
      <c r="AH140" s="2620"/>
      <c r="AI140" s="2619"/>
      <c r="AJ140" s="2620"/>
      <c r="AK140" s="2620"/>
      <c r="AL140" s="2101"/>
      <c r="AM140" s="1936"/>
      <c r="AN140" s="1936"/>
      <c r="AO140" s="1936"/>
      <c r="AP140" s="1936"/>
      <c r="AQ140" s="1936"/>
      <c r="AR140" s="1936"/>
      <c r="AS140" s="1936"/>
      <c r="AT140" s="1936"/>
      <c r="AU140" s="1936"/>
      <c r="AV140" s="1936"/>
      <c r="AW140" s="1936"/>
      <c r="AX140" s="1936"/>
      <c r="AY140" s="1936"/>
      <c r="AZ140" s="1936"/>
      <c r="BA140" s="1936"/>
      <c r="BB140" s="1936"/>
      <c r="BC140" s="1936"/>
      <c r="BD140" s="1936"/>
      <c r="BE140" s="1936"/>
      <c r="BF140" s="1936"/>
      <c r="BG140" s="4345"/>
    </row>
    <row customHeight="1" ht="24.166666666666668">
      <c r="A141" s="1279" t="s">
        <v>990</v>
      </c>
      <c r="B141" s="1279"/>
      <c r="C141" s="1279"/>
      <c r="D141" s="1273"/>
      <c r="E141" s="1283"/>
      <c r="F141" s="1942"/>
      <c r="G141" s="1943"/>
      <c r="H141" s="2628" t="s">
        <v>1081</v>
      </c>
      <c r="I141" s="2629"/>
      <c r="J141" s="2598"/>
      <c r="K141" s="2630"/>
      <c r="L141" s="2220"/>
      <c r="M141" s="2221"/>
      <c r="N141" s="2621"/>
      <c r="O141" s="2622"/>
      <c r="P141" s="2624"/>
      <c r="Q141" s="4444"/>
      <c r="R141" s="2626"/>
      <c r="S141" s="2627"/>
      <c r="T141" s="2626"/>
      <c r="U141" s="2626"/>
      <c r="V141" s="2626"/>
      <c r="W141" s="2626"/>
      <c r="X141" s="2626"/>
      <c r="Y141" s="2626"/>
      <c r="Z141" s="1941"/>
      <c r="AA141" s="1907">
        <v>1</v>
      </c>
      <c r="AB141" s="1292" t="s">
        <v>1035</v>
      </c>
      <c r="AC141" s="1282">
        <v>1260.23</v>
      </c>
      <c r="AD141" s="1292" t="str">
        <f>AB141</f>
        <v>      Прочие амортизационные отчисления</v>
      </c>
      <c r="AE141" s="1282"/>
      <c r="AF141" s="2619"/>
      <c r="AG141" s="2620"/>
      <c r="AH141" s="2620"/>
      <c r="AI141" s="2619"/>
      <c r="AJ141" s="2620"/>
      <c r="AK141" s="2620"/>
      <c r="AL141" s="2101"/>
      <c r="AM141" s="1936"/>
      <c r="AN141" s="1936"/>
      <c r="AO141" s="1936"/>
      <c r="AP141" s="1936"/>
      <c r="AQ141" s="1936"/>
      <c r="AR141" s="1936"/>
      <c r="AS141" s="1936"/>
      <c r="AT141" s="1936"/>
      <c r="AU141" s="1936"/>
      <c r="AV141" s="1936"/>
      <c r="AW141" s="1936"/>
      <c r="AX141" s="1936"/>
      <c r="AY141" s="1936"/>
      <c r="AZ141" s="1936"/>
      <c r="BA141" s="1936"/>
      <c r="BB141" s="1936"/>
      <c r="BC141" s="1936"/>
      <c r="BD141" s="1936"/>
      <c r="BE141" s="1936"/>
      <c r="BF141" s="1936"/>
      <c r="BG141" s="4345"/>
    </row>
    <row customHeight="1" ht="24.166666666666668">
      <c r="A142" s="1279" t="s">
        <v>990</v>
      </c>
      <c r="B142" s="1279"/>
      <c r="C142" s="1279"/>
      <c r="D142" s="1273"/>
      <c r="E142" s="1283"/>
      <c r="F142" s="1943"/>
      <c r="G142" s="1943"/>
      <c r="H142" s="1943"/>
      <c r="I142" s="1943"/>
      <c r="J142" s="1943"/>
      <c r="K142" s="1943"/>
      <c r="L142" s="1943"/>
      <c r="M142" s="1943"/>
      <c r="N142" s="1943"/>
      <c r="O142" s="1943"/>
      <c r="P142" s="1943"/>
      <c r="Q142" s="1943"/>
      <c r="R142" s="1943"/>
      <c r="S142" s="1943"/>
      <c r="T142" s="1943"/>
      <c r="U142" s="1943"/>
      <c r="V142" s="1943"/>
      <c r="W142" s="1943"/>
      <c r="X142" s="1943"/>
      <c r="Y142" s="1943"/>
      <c r="Z142" s="4330" t="s">
        <v>684</v>
      </c>
      <c r="AA142" s="1927" t="s">
        <v>107</v>
      </c>
      <c r="AB142" s="1292" t="s">
        <v>1036</v>
      </c>
      <c r="AC142" s="1282">
        <v>759.46</v>
      </c>
      <c r="AD142" s="1292" t="str">
        <f>AB142</f>
        <v>  Прибыль направляемая на инвестиции</v>
      </c>
      <c r="AE142" s="1282"/>
      <c r="AF142" s="1944"/>
      <c r="AG142" s="1872"/>
      <c r="AH142" s="1872"/>
      <c r="AI142" s="1944"/>
      <c r="AJ142" s="1872"/>
      <c r="AK142" s="2100"/>
      <c r="AL142" s="2101"/>
      <c r="AM142" s="1936"/>
      <c r="AN142" s="1936"/>
      <c r="AO142" s="1936"/>
      <c r="AP142" s="1936"/>
      <c r="AQ142" s="1936"/>
      <c r="AR142" s="1936"/>
      <c r="AS142" s="1936"/>
      <c r="AT142" s="1936"/>
      <c r="AU142" s="1936"/>
      <c r="AV142" s="1936"/>
      <c r="AW142" s="1936"/>
      <c r="AX142" s="1936"/>
      <c r="AY142" s="1936"/>
      <c r="AZ142" s="1936"/>
      <c r="BA142" s="1936"/>
      <c r="BB142" s="1936"/>
      <c r="BC142" s="1936"/>
      <c r="BD142" s="1936"/>
      <c r="BE142" s="1936"/>
      <c r="BF142" s="1936"/>
      <c r="BG142" s="4345"/>
    </row>
    <row customHeight="1" ht="24.166666666666668">
      <c r="A143" s="1279" t="s">
        <v>990</v>
      </c>
      <c r="B143" s="1279"/>
      <c r="C143" s="1279"/>
      <c r="D143" s="1273"/>
      <c r="E143" s="1283"/>
      <c r="F143" s="1943"/>
      <c r="G143" s="1943"/>
      <c r="H143" s="1943"/>
      <c r="I143" s="1943"/>
      <c r="J143" s="1943"/>
      <c r="K143" s="1943"/>
      <c r="L143" s="1943"/>
      <c r="M143" s="1943"/>
      <c r="N143" s="1943"/>
      <c r="O143" s="1943"/>
      <c r="P143" s="1943"/>
      <c r="Q143" s="1943"/>
      <c r="R143" s="1943"/>
      <c r="S143" s="1943"/>
      <c r="T143" s="1943"/>
      <c r="U143" s="1943"/>
      <c r="V143" s="1943"/>
      <c r="W143" s="1943"/>
      <c r="X143" s="1943"/>
      <c r="Y143" s="1943"/>
      <c r="Z143" s="4330" t="s">
        <v>684</v>
      </c>
      <c r="AA143" s="1927" t="s">
        <v>90</v>
      </c>
      <c r="AB143" s="1292" t="s">
        <v>1037</v>
      </c>
      <c r="AC143" s="1282">
        <v>8078.76</v>
      </c>
      <c r="AD143" s="1292" t="str">
        <f>AB143</f>
        <v>      Займы, предоставленные Фондом ЖКХ за счет средств ФНБ</v>
      </c>
      <c r="AE143" s="1282"/>
      <c r="AF143" s="1944"/>
      <c r="AG143" s="1872"/>
      <c r="AH143" s="1872"/>
      <c r="AI143" s="1944"/>
      <c r="AJ143" s="1872"/>
      <c r="AK143" s="2100"/>
      <c r="AL143" s="2101"/>
      <c r="AM143" s="1936"/>
      <c r="AN143" s="1936"/>
      <c r="AO143" s="1936"/>
      <c r="AP143" s="1936"/>
      <c r="AQ143" s="1936"/>
      <c r="AR143" s="1936"/>
      <c r="AS143" s="1936"/>
      <c r="AT143" s="1936"/>
      <c r="AU143" s="1936"/>
      <c r="AV143" s="1936"/>
      <c r="AW143" s="1936"/>
      <c r="AX143" s="1936"/>
      <c r="AY143" s="1936"/>
      <c r="AZ143" s="1936"/>
      <c r="BA143" s="1936"/>
      <c r="BB143" s="1936"/>
      <c r="BC143" s="1936"/>
      <c r="BD143" s="1936"/>
      <c r="BE143" s="1936"/>
      <c r="BF143" s="1936"/>
      <c r="BG143" s="4345"/>
    </row>
    <row customHeight="1" ht="11.25">
      <c r="A144" s="1279" t="s">
        <v>990</v>
      </c>
      <c r="B144" s="1279"/>
      <c r="C144" s="1279"/>
      <c r="D144" s="1273"/>
      <c r="E144" s="1283"/>
      <c r="F144" s="1942"/>
      <c r="G144" s="1943"/>
      <c r="H144" s="2628" t="s">
        <v>1081</v>
      </c>
      <c r="I144" s="2629"/>
      <c r="J144" s="2598"/>
      <c r="K144" s="2630"/>
      <c r="L144" s="2220"/>
      <c r="M144" s="2221"/>
      <c r="N144" s="2621"/>
      <c r="O144" s="2622"/>
      <c r="P144" s="2625"/>
      <c r="Q144" s="4444"/>
      <c r="R144" s="2626"/>
      <c r="S144" s="2627"/>
      <c r="T144" s="2626"/>
      <c r="U144" s="2626"/>
      <c r="V144" s="2626"/>
      <c r="W144" s="2626"/>
      <c r="X144" s="2626"/>
      <c r="Y144" s="2626"/>
      <c r="Z144" s="1288"/>
      <c r="AA144" s="1289"/>
      <c r="AB144" s="1354" t="s">
        <v>1038</v>
      </c>
      <c r="AC144" s="1293"/>
      <c r="AD144" s="1293"/>
      <c r="AE144" s="1295"/>
      <c r="AF144" s="2619"/>
      <c r="AG144" s="2620"/>
      <c r="AH144" s="2620"/>
      <c r="AI144" s="2619"/>
      <c r="AJ144" s="2620"/>
      <c r="AK144" s="2620"/>
      <c r="AL144" s="2101"/>
      <c r="AM144" s="1936"/>
      <c r="AN144" s="1936"/>
      <c r="AO144" s="1936"/>
      <c r="AP144" s="1936"/>
      <c r="AQ144" s="1936"/>
      <c r="AR144" s="1936"/>
      <c r="AS144" s="1936"/>
      <c r="AT144" s="1936"/>
      <c r="AU144" s="1936"/>
      <c r="AV144" s="1936"/>
      <c r="AW144" s="1936"/>
      <c r="AX144" s="1936"/>
      <c r="AY144" s="1936"/>
      <c r="AZ144" s="1936"/>
      <c r="BA144" s="1936"/>
      <c r="BB144" s="1936"/>
      <c r="BC144" s="1936"/>
      <c r="BD144" s="1936"/>
      <c r="BE144" s="1936"/>
      <c r="BF144" s="1936"/>
      <c r="BG144" s="4345"/>
    </row>
    <row customHeight="1" ht="11.25">
      <c r="A145" s="1279" t="s">
        <v>990</v>
      </c>
      <c r="B145" s="1279"/>
      <c r="C145" s="1279"/>
      <c r="D145" s="1273"/>
      <c r="E145" s="1283"/>
      <c r="F145" s="1942"/>
      <c r="G145" s="1943"/>
      <c r="H145" s="2628" t="s">
        <v>1081</v>
      </c>
      <c r="I145" s="2629"/>
      <c r="J145" s="2598"/>
      <c r="K145" s="2630"/>
      <c r="L145" s="2220"/>
      <c r="M145" s="2221"/>
      <c r="N145" s="1288"/>
      <c r="O145" s="1289"/>
      <c r="P145" s="1281" t="s">
        <v>1039</v>
      </c>
      <c r="Q145" s="1289"/>
      <c r="R145" s="1289"/>
      <c r="S145" s="1289"/>
      <c r="T145" s="1289"/>
      <c r="U145" s="1289"/>
      <c r="V145" s="1289"/>
      <c r="W145" s="1289"/>
      <c r="X145" s="1289"/>
      <c r="Y145" s="1289"/>
      <c r="Z145" s="1289"/>
      <c r="AA145" s="1289"/>
      <c r="AB145" s="1289"/>
      <c r="AC145" s="1289"/>
      <c r="AD145" s="1289"/>
      <c r="AE145" s="1296"/>
      <c r="AF145" s="2619"/>
      <c r="AG145" s="2620"/>
      <c r="AH145" s="2620"/>
      <c r="AI145" s="2619"/>
      <c r="AJ145" s="2620"/>
      <c r="AK145" s="2620"/>
      <c r="AL145" s="2101"/>
      <c r="AM145" s="1936"/>
      <c r="AN145" s="1936"/>
      <c r="AO145" s="1936"/>
      <c r="AP145" s="1936"/>
      <c r="AQ145" s="1936"/>
      <c r="AR145" s="1936"/>
      <c r="AS145" s="1936"/>
      <c r="AT145" s="1936"/>
      <c r="AU145" s="1936"/>
      <c r="AV145" s="1936"/>
      <c r="AW145" s="1936"/>
      <c r="AX145" s="1936"/>
      <c r="AY145" s="1936"/>
      <c r="AZ145" s="1936"/>
      <c r="BA145" s="1936"/>
      <c r="BB145" s="1936"/>
      <c r="BC145" s="1936"/>
      <c r="BD145" s="1936"/>
      <c r="BE145" s="1936"/>
      <c r="BF145" s="1936"/>
      <c r="BG145" s="4345"/>
    </row>
    <row customHeight="1" ht="11.25">
      <c r="A146" s="1279" t="s">
        <v>990</v>
      </c>
      <c r="B146" s="1279" t="s">
        <v>1022</v>
      </c>
      <c r="C146" s="1279"/>
      <c r="D146" s="1273"/>
      <c r="E146" s="1283"/>
      <c r="F146" s="1942"/>
      <c r="G146" s="4330" t="s">
        <v>684</v>
      </c>
      <c r="H146" s="2628" t="s">
        <v>1087</v>
      </c>
      <c r="I146" s="2629" t="s">
        <v>1023</v>
      </c>
      <c r="J146" s="2598" t="s">
        <v>1024</v>
      </c>
      <c r="K146" s="2630" t="s">
        <v>1088</v>
      </c>
      <c r="L146" s="2220" t="s">
        <v>19</v>
      </c>
      <c r="M146" s="2221"/>
      <c r="N146" s="2099"/>
      <c r="O146" s="1290" t="s">
        <v>371</v>
      </c>
      <c r="P146" s="1291"/>
      <c r="Q146" s="1291"/>
      <c r="R146" s="1291"/>
      <c r="S146" s="1291"/>
      <c r="T146" s="1291"/>
      <c r="U146" s="1291"/>
      <c r="V146" s="1291"/>
      <c r="W146" s="1291"/>
      <c r="X146" s="1291"/>
      <c r="Y146" s="1291"/>
      <c r="Z146" s="1291"/>
      <c r="AA146" s="1291"/>
      <c r="AB146" s="1291"/>
      <c r="AC146" s="1291"/>
      <c r="AD146" s="1291"/>
      <c r="AE146" s="1291"/>
      <c r="AF146" s="2619">
        <v>2023</v>
      </c>
      <c r="AG146" s="2620" t="s">
        <v>1026</v>
      </c>
      <c r="AH146" s="2620" t="s">
        <v>1027</v>
      </c>
      <c r="AI146" s="2619"/>
      <c r="AJ146" s="2620"/>
      <c r="AK146" s="2620"/>
      <c r="AL146" s="2101"/>
      <c r="AM146" s="1936"/>
      <c r="AN146" s="1936"/>
      <c r="AO146" s="1936"/>
      <c r="AP146" s="1936"/>
      <c r="AQ146" s="1936"/>
      <c r="AR146" s="1936"/>
      <c r="AS146" s="1936"/>
      <c r="AT146" s="1936"/>
      <c r="AU146" s="1936"/>
      <c r="AV146" s="1936"/>
      <c r="AW146" s="1936"/>
      <c r="AX146" s="1936"/>
      <c r="AY146" s="1936"/>
      <c r="AZ146" s="1936"/>
      <c r="BA146" s="1936"/>
      <c r="BB146" s="1936"/>
      <c r="BC146" s="1936"/>
      <c r="BD146" s="1936"/>
      <c r="BE146" s="1936"/>
      <c r="BF146" s="1936"/>
      <c r="BG146" s="4345"/>
    </row>
    <row customHeight="1" ht="11.25">
      <c r="A147" s="1279" t="s">
        <v>990</v>
      </c>
      <c r="B147" s="1279"/>
      <c r="C147" s="1279"/>
      <c r="D147" s="1273"/>
      <c r="E147" s="1283"/>
      <c r="F147" s="1942"/>
      <c r="G147" s="1943"/>
      <c r="H147" s="2628" t="s">
        <v>1083</v>
      </c>
      <c r="I147" s="2629"/>
      <c r="J147" s="2598"/>
      <c r="K147" s="2630"/>
      <c r="L147" s="2220"/>
      <c r="M147" s="2221"/>
      <c r="N147" s="2621"/>
      <c r="O147" s="2622">
        <v>1</v>
      </c>
      <c r="P147" s="2623" t="s">
        <v>65</v>
      </c>
      <c r="Q147" s="4444" t="s">
        <v>1059</v>
      </c>
      <c r="R147" s="4445" t="s">
        <v>1029</v>
      </c>
      <c r="S147" s="4445" t="s">
        <v>1030</v>
      </c>
      <c r="T147" s="4445" t="s">
        <v>1030</v>
      </c>
      <c r="U147" s="4445" t="s">
        <v>1031</v>
      </c>
      <c r="V147" s="4445" t="s">
        <v>1032</v>
      </c>
      <c r="W147" s="4445" t="s">
        <v>1033</v>
      </c>
      <c r="X147" s="4445" t="s">
        <v>1060</v>
      </c>
      <c r="Y147" s="4445" t="s">
        <v>761</v>
      </c>
      <c r="Z147" s="1288"/>
      <c r="AA147" s="1289"/>
      <c r="AB147" s="1289"/>
      <c r="AC147" s="1293"/>
      <c r="AD147" s="1293"/>
      <c r="AE147" s="1294"/>
      <c r="AF147" s="2619"/>
      <c r="AG147" s="2620"/>
      <c r="AH147" s="2620"/>
      <c r="AI147" s="2619"/>
      <c r="AJ147" s="2620"/>
      <c r="AK147" s="2620"/>
      <c r="AL147" s="2101"/>
      <c r="AM147" s="1936"/>
      <c r="AN147" s="1936"/>
      <c r="AO147" s="1936"/>
      <c r="AP147" s="1936"/>
      <c r="AQ147" s="1936"/>
      <c r="AR147" s="1936"/>
      <c r="AS147" s="1936"/>
      <c r="AT147" s="1936"/>
      <c r="AU147" s="1936"/>
      <c r="AV147" s="1936"/>
      <c r="AW147" s="1936"/>
      <c r="AX147" s="1936"/>
      <c r="AY147" s="1936"/>
      <c r="AZ147" s="1936"/>
      <c r="BA147" s="1936"/>
      <c r="BB147" s="1936"/>
      <c r="BC147" s="1936"/>
      <c r="BD147" s="1936"/>
      <c r="BE147" s="1936"/>
      <c r="BF147" s="1936"/>
      <c r="BG147" s="4345"/>
    </row>
    <row customHeight="1" ht="22.5">
      <c r="A148" s="1279" t="s">
        <v>990</v>
      </c>
      <c r="B148" s="1279"/>
      <c r="C148" s="1279"/>
      <c r="D148" s="1273"/>
      <c r="E148" s="1283"/>
      <c r="F148" s="1942"/>
      <c r="G148" s="1943"/>
      <c r="H148" s="2628" t="s">
        <v>1083</v>
      </c>
      <c r="I148" s="2629"/>
      <c r="J148" s="2598"/>
      <c r="K148" s="2630"/>
      <c r="L148" s="2220"/>
      <c r="M148" s="2221"/>
      <c r="N148" s="2621"/>
      <c r="O148" s="2622"/>
      <c r="P148" s="2624"/>
      <c r="Q148" s="4444"/>
      <c r="R148" s="2626"/>
      <c r="S148" s="2627"/>
      <c r="T148" s="2626"/>
      <c r="U148" s="2626"/>
      <c r="V148" s="2626"/>
      <c r="W148" s="2626"/>
      <c r="X148" s="2626"/>
      <c r="Y148" s="2626"/>
      <c r="Z148" s="1941"/>
      <c r="AA148" s="1907">
        <v>1</v>
      </c>
      <c r="AB148" s="1292" t="s">
        <v>1035</v>
      </c>
      <c r="AC148" s="1282">
        <v>6067.26</v>
      </c>
      <c r="AD148" s="1292" t="str">
        <f>AB148</f>
        <v>      Прочие амортизационные отчисления</v>
      </c>
      <c r="AE148" s="1282"/>
      <c r="AF148" s="2619"/>
      <c r="AG148" s="2620"/>
      <c r="AH148" s="2620"/>
      <c r="AI148" s="2619"/>
      <c r="AJ148" s="2620"/>
      <c r="AK148" s="2620"/>
      <c r="AL148" s="2101"/>
      <c r="AM148" s="1936"/>
      <c r="AN148" s="1936"/>
      <c r="AO148" s="1936"/>
      <c r="AP148" s="1936"/>
      <c r="AQ148" s="1936"/>
      <c r="AR148" s="1936"/>
      <c r="AS148" s="1936"/>
      <c r="AT148" s="1936"/>
      <c r="AU148" s="1936"/>
      <c r="AV148" s="1936"/>
      <c r="AW148" s="1936"/>
      <c r="AX148" s="1936"/>
      <c r="AY148" s="1936"/>
      <c r="AZ148" s="1936"/>
      <c r="BA148" s="1936"/>
      <c r="BB148" s="1936"/>
      <c r="BC148" s="1936"/>
      <c r="BD148" s="1936"/>
      <c r="BE148" s="1936"/>
      <c r="BF148" s="1936"/>
      <c r="BG148" s="4345"/>
    </row>
    <row customHeight="1" ht="22.5">
      <c r="A149" s="1279" t="s">
        <v>990</v>
      </c>
      <c r="B149" s="1279"/>
      <c r="C149" s="1279"/>
      <c r="D149" s="1273"/>
      <c r="E149" s="1283"/>
      <c r="F149" s="1943"/>
      <c r="G149" s="1943"/>
      <c r="H149" s="1943"/>
      <c r="I149" s="1943"/>
      <c r="J149" s="1943"/>
      <c r="K149" s="1943"/>
      <c r="L149" s="1943"/>
      <c r="M149" s="1943"/>
      <c r="N149" s="1943"/>
      <c r="O149" s="1943"/>
      <c r="P149" s="1943"/>
      <c r="Q149" s="1943"/>
      <c r="R149" s="1943"/>
      <c r="S149" s="1943"/>
      <c r="T149" s="1943"/>
      <c r="U149" s="1943"/>
      <c r="V149" s="1943"/>
      <c r="W149" s="1943"/>
      <c r="X149" s="1943"/>
      <c r="Y149" s="1943"/>
      <c r="Z149" s="4330" t="s">
        <v>684</v>
      </c>
      <c r="AA149" s="1927" t="s">
        <v>107</v>
      </c>
      <c r="AB149" s="1292" t="s">
        <v>1036</v>
      </c>
      <c r="AC149" s="1282">
        <v>3656.35</v>
      </c>
      <c r="AD149" s="1292" t="str">
        <f>AB149</f>
        <v>  Прибыль направляемая на инвестиции</v>
      </c>
      <c r="AE149" s="1282"/>
      <c r="AF149" s="1944"/>
      <c r="AG149" s="1872"/>
      <c r="AH149" s="1872"/>
      <c r="AI149" s="1944"/>
      <c r="AJ149" s="1872"/>
      <c r="AK149" s="2100"/>
      <c r="AL149" s="2101"/>
      <c r="AM149" s="1936"/>
      <c r="AN149" s="1936"/>
      <c r="AO149" s="1936"/>
      <c r="AP149" s="1936"/>
      <c r="AQ149" s="1936"/>
      <c r="AR149" s="1936"/>
      <c r="AS149" s="1936"/>
      <c r="AT149" s="1936"/>
      <c r="AU149" s="1936"/>
      <c r="AV149" s="1936"/>
      <c r="AW149" s="1936"/>
      <c r="AX149" s="1936"/>
      <c r="AY149" s="1936"/>
      <c r="AZ149" s="1936"/>
      <c r="BA149" s="1936"/>
      <c r="BB149" s="1936"/>
      <c r="BC149" s="1936"/>
      <c r="BD149" s="1936"/>
      <c r="BE149" s="1936"/>
      <c r="BF149" s="1936"/>
      <c r="BG149" s="4345"/>
    </row>
    <row customHeight="1" ht="22.5">
      <c r="A150" s="1279" t="s">
        <v>990</v>
      </c>
      <c r="B150" s="1279"/>
      <c r="C150" s="1279"/>
      <c r="D150" s="1273"/>
      <c r="E150" s="1283"/>
      <c r="F150" s="1943"/>
      <c r="G150" s="1943"/>
      <c r="H150" s="1943"/>
      <c r="I150" s="1943"/>
      <c r="J150" s="1943"/>
      <c r="K150" s="1943"/>
      <c r="L150" s="1943"/>
      <c r="M150" s="1943"/>
      <c r="N150" s="1943"/>
      <c r="O150" s="1943"/>
      <c r="P150" s="1943"/>
      <c r="Q150" s="1943"/>
      <c r="R150" s="1943"/>
      <c r="S150" s="1943"/>
      <c r="T150" s="1943"/>
      <c r="U150" s="1943"/>
      <c r="V150" s="1943"/>
      <c r="W150" s="1943"/>
      <c r="X150" s="1943"/>
      <c r="Y150" s="1943"/>
      <c r="Z150" s="4330" t="s">
        <v>684</v>
      </c>
      <c r="AA150" s="1927" t="s">
        <v>90</v>
      </c>
      <c r="AB150" s="1292" t="s">
        <v>1037</v>
      </c>
      <c r="AC150" s="1282">
        <v>38894.39</v>
      </c>
      <c r="AD150" s="1292" t="str">
        <f>AB150</f>
        <v>      Займы, предоставленные Фондом ЖКХ за счет средств ФНБ</v>
      </c>
      <c r="AE150" s="1282"/>
      <c r="AF150" s="1944"/>
      <c r="AG150" s="1872"/>
      <c r="AH150" s="1872"/>
      <c r="AI150" s="1944"/>
      <c r="AJ150" s="1872"/>
      <c r="AK150" s="2100"/>
      <c r="AL150" s="2101"/>
      <c r="AM150" s="1936"/>
      <c r="AN150" s="1936"/>
      <c r="AO150" s="1936"/>
      <c r="AP150" s="1936"/>
      <c r="AQ150" s="1936"/>
      <c r="AR150" s="1936"/>
      <c r="AS150" s="1936"/>
      <c r="AT150" s="1936"/>
      <c r="AU150" s="1936"/>
      <c r="AV150" s="1936"/>
      <c r="AW150" s="1936"/>
      <c r="AX150" s="1936"/>
      <c r="AY150" s="1936"/>
      <c r="AZ150" s="1936"/>
      <c r="BA150" s="1936"/>
      <c r="BB150" s="1936"/>
      <c r="BC150" s="1936"/>
      <c r="BD150" s="1936"/>
      <c r="BE150" s="1936"/>
      <c r="BF150" s="1936"/>
      <c r="BG150" s="4345"/>
    </row>
    <row customHeight="1" ht="28.333333333333332">
      <c r="A151" s="1279" t="s">
        <v>990</v>
      </c>
      <c r="B151" s="1279"/>
      <c r="C151" s="1279"/>
      <c r="D151" s="1273"/>
      <c r="E151" s="1283"/>
      <c r="F151" s="1942"/>
      <c r="G151" s="1943"/>
      <c r="H151" s="2628" t="s">
        <v>1083</v>
      </c>
      <c r="I151" s="2629"/>
      <c r="J151" s="2598"/>
      <c r="K151" s="2630"/>
      <c r="L151" s="2220"/>
      <c r="M151" s="2221"/>
      <c r="N151" s="2621"/>
      <c r="O151" s="2622"/>
      <c r="P151" s="2625"/>
      <c r="Q151" s="4444"/>
      <c r="R151" s="2626"/>
      <c r="S151" s="2627"/>
      <c r="T151" s="2626"/>
      <c r="U151" s="2626"/>
      <c r="V151" s="2626"/>
      <c r="W151" s="2626"/>
      <c r="X151" s="2626"/>
      <c r="Y151" s="2626"/>
      <c r="Z151" s="1288"/>
      <c r="AA151" s="1289"/>
      <c r="AB151" s="1354" t="s">
        <v>1038</v>
      </c>
      <c r="AC151" s="1293"/>
      <c r="AD151" s="1293"/>
      <c r="AE151" s="1295"/>
      <c r="AF151" s="2619"/>
      <c r="AG151" s="2620"/>
      <c r="AH151" s="2620"/>
      <c r="AI151" s="2619"/>
      <c r="AJ151" s="2620"/>
      <c r="AK151" s="2620"/>
      <c r="AL151" s="2101"/>
      <c r="AM151" s="1936"/>
      <c r="AN151" s="1936"/>
      <c r="AO151" s="1936"/>
      <c r="AP151" s="1936"/>
      <c r="AQ151" s="1936"/>
      <c r="AR151" s="1936"/>
      <c r="AS151" s="1936"/>
      <c r="AT151" s="1936"/>
      <c r="AU151" s="1936"/>
      <c r="AV151" s="1936"/>
      <c r="AW151" s="1936"/>
      <c r="AX151" s="1936"/>
      <c r="AY151" s="1936"/>
      <c r="AZ151" s="1936"/>
      <c r="BA151" s="1936"/>
      <c r="BB151" s="1936"/>
      <c r="BC151" s="1936"/>
      <c r="BD151" s="1936"/>
      <c r="BE151" s="1936"/>
      <c r="BF151" s="1936"/>
      <c r="BG151" s="4345"/>
    </row>
    <row customHeight="1" ht="11.25">
      <c r="A152" s="1279" t="s">
        <v>990</v>
      </c>
      <c r="B152" s="1279"/>
      <c r="C152" s="1279"/>
      <c r="D152" s="1273"/>
      <c r="E152" s="1283"/>
      <c r="F152" s="1942"/>
      <c r="G152" s="1943"/>
      <c r="H152" s="2628" t="s">
        <v>1083</v>
      </c>
      <c r="I152" s="2629"/>
      <c r="J152" s="2598"/>
      <c r="K152" s="2630"/>
      <c r="L152" s="2220"/>
      <c r="M152" s="2221"/>
      <c r="N152" s="1288"/>
      <c r="O152" s="1289"/>
      <c r="P152" s="1281" t="s">
        <v>1039</v>
      </c>
      <c r="Q152" s="1289"/>
      <c r="R152" s="1289"/>
      <c r="S152" s="1289"/>
      <c r="T152" s="1289"/>
      <c r="U152" s="1289"/>
      <c r="V152" s="1289"/>
      <c r="W152" s="1289"/>
      <c r="X152" s="1289"/>
      <c r="Y152" s="1289"/>
      <c r="Z152" s="1289"/>
      <c r="AA152" s="1289"/>
      <c r="AB152" s="1289"/>
      <c r="AC152" s="1289"/>
      <c r="AD152" s="1289"/>
      <c r="AE152" s="1296"/>
      <c r="AF152" s="2619"/>
      <c r="AG152" s="2620"/>
      <c r="AH152" s="2620"/>
      <c r="AI152" s="2619"/>
      <c r="AJ152" s="2620"/>
      <c r="AK152" s="2620"/>
      <c r="AL152" s="2101"/>
      <c r="AM152" s="1936"/>
      <c r="AN152" s="1936"/>
      <c r="AO152" s="1936"/>
      <c r="AP152" s="1936"/>
      <c r="AQ152" s="1936"/>
      <c r="AR152" s="1936"/>
      <c r="AS152" s="1936"/>
      <c r="AT152" s="1936"/>
      <c r="AU152" s="1936"/>
      <c r="AV152" s="1936"/>
      <c r="AW152" s="1936"/>
      <c r="AX152" s="1936"/>
      <c r="AY152" s="1936"/>
      <c r="AZ152" s="1936"/>
      <c r="BA152" s="1936"/>
      <c r="BB152" s="1936"/>
      <c r="BC152" s="1936"/>
      <c r="BD152" s="1936"/>
      <c r="BE152" s="1936"/>
      <c r="BF152" s="1936"/>
      <c r="BG152" s="4345"/>
    </row>
    <row customHeight="1" ht="11.25">
      <c r="A153" s="1279" t="s">
        <v>990</v>
      </c>
      <c r="B153" s="1279" t="s">
        <v>1022</v>
      </c>
      <c r="C153" s="1279"/>
      <c r="D153" s="1273"/>
      <c r="E153" s="1283"/>
      <c r="F153" s="1942"/>
      <c r="G153" s="4330" t="s">
        <v>684</v>
      </c>
      <c r="H153" s="2628" t="s">
        <v>1089</v>
      </c>
      <c r="I153" s="2629" t="s">
        <v>1023</v>
      </c>
      <c r="J153" s="2598" t="s">
        <v>1024</v>
      </c>
      <c r="K153" s="2630" t="s">
        <v>1090</v>
      </c>
      <c r="L153" s="2220" t="s">
        <v>19</v>
      </c>
      <c r="M153" s="2221"/>
      <c r="N153" s="2099"/>
      <c r="O153" s="1290" t="s">
        <v>371</v>
      </c>
      <c r="P153" s="1291"/>
      <c r="Q153" s="1291"/>
      <c r="R153" s="1291"/>
      <c r="S153" s="1291"/>
      <c r="T153" s="1291"/>
      <c r="U153" s="1291"/>
      <c r="V153" s="1291"/>
      <c r="W153" s="1291"/>
      <c r="X153" s="1291"/>
      <c r="Y153" s="1291"/>
      <c r="Z153" s="1291"/>
      <c r="AA153" s="1291"/>
      <c r="AB153" s="1291"/>
      <c r="AC153" s="1291"/>
      <c r="AD153" s="1291"/>
      <c r="AE153" s="1291"/>
      <c r="AF153" s="2619">
        <v>2023</v>
      </c>
      <c r="AG153" s="2620" t="s">
        <v>1026</v>
      </c>
      <c r="AH153" s="2620" t="s">
        <v>1027</v>
      </c>
      <c r="AI153" s="2619"/>
      <c r="AJ153" s="2620"/>
      <c r="AK153" s="2620"/>
      <c r="AL153" s="2101"/>
      <c r="AM153" s="1936"/>
      <c r="AN153" s="1936"/>
      <c r="AO153" s="1936"/>
      <c r="AP153" s="1936"/>
      <c r="AQ153" s="1936"/>
      <c r="AR153" s="1936"/>
      <c r="AS153" s="1936"/>
      <c r="AT153" s="1936"/>
      <c r="AU153" s="1936"/>
      <c r="AV153" s="1936"/>
      <c r="AW153" s="1936"/>
      <c r="AX153" s="1936"/>
      <c r="AY153" s="1936"/>
      <c r="AZ153" s="1936"/>
      <c r="BA153" s="1936"/>
      <c r="BB153" s="1936"/>
      <c r="BC153" s="1936"/>
      <c r="BD153" s="1936"/>
      <c r="BE153" s="1936"/>
      <c r="BF153" s="1936"/>
      <c r="BG153" s="4345"/>
    </row>
    <row customHeight="1" ht="11.25">
      <c r="A154" s="1279" t="s">
        <v>990</v>
      </c>
      <c r="B154" s="1279"/>
      <c r="C154" s="1279"/>
      <c r="D154" s="1273"/>
      <c r="E154" s="1283"/>
      <c r="F154" s="1942"/>
      <c r="G154" s="1943"/>
      <c r="H154" s="2628" t="s">
        <v>1087</v>
      </c>
      <c r="I154" s="2629"/>
      <c r="J154" s="2598"/>
      <c r="K154" s="2630"/>
      <c r="L154" s="2220"/>
      <c r="M154" s="2221"/>
      <c r="N154" s="2621"/>
      <c r="O154" s="2622">
        <v>1</v>
      </c>
      <c r="P154" s="2623" t="s">
        <v>65</v>
      </c>
      <c r="Q154" s="4444" t="s">
        <v>1085</v>
      </c>
      <c r="R154" s="4445" t="s">
        <v>1029</v>
      </c>
      <c r="S154" s="4445" t="s">
        <v>1030</v>
      </c>
      <c r="T154" s="4445" t="s">
        <v>1030</v>
      </c>
      <c r="U154" s="4445" t="s">
        <v>1031</v>
      </c>
      <c r="V154" s="4445" t="s">
        <v>1032</v>
      </c>
      <c r="W154" s="4445" t="s">
        <v>1033</v>
      </c>
      <c r="X154" s="4445" t="s">
        <v>1086</v>
      </c>
      <c r="Y154" s="4445" t="s">
        <v>761</v>
      </c>
      <c r="Z154" s="1288"/>
      <c r="AA154" s="1289"/>
      <c r="AB154" s="1289"/>
      <c r="AC154" s="1293"/>
      <c r="AD154" s="1293"/>
      <c r="AE154" s="1294"/>
      <c r="AF154" s="2619"/>
      <c r="AG154" s="2620"/>
      <c r="AH154" s="2620"/>
      <c r="AI154" s="2619"/>
      <c r="AJ154" s="2620"/>
      <c r="AK154" s="2620"/>
      <c r="AL154" s="2101"/>
      <c r="AM154" s="1936"/>
      <c r="AN154" s="1936"/>
      <c r="AO154" s="1936"/>
      <c r="AP154" s="1936"/>
      <c r="AQ154" s="1936"/>
      <c r="AR154" s="1936"/>
      <c r="AS154" s="1936"/>
      <c r="AT154" s="1936"/>
      <c r="AU154" s="1936"/>
      <c r="AV154" s="1936"/>
      <c r="AW154" s="1936"/>
      <c r="AX154" s="1936"/>
      <c r="AY154" s="1936"/>
      <c r="AZ154" s="1936"/>
      <c r="BA154" s="1936"/>
      <c r="BB154" s="1936"/>
      <c r="BC154" s="1936"/>
      <c r="BD154" s="1936"/>
      <c r="BE154" s="1936"/>
      <c r="BF154" s="1936"/>
      <c r="BG154" s="4345"/>
    </row>
    <row customHeight="1" ht="20.833333333333332">
      <c r="A155" s="1279" t="s">
        <v>990</v>
      </c>
      <c r="B155" s="1279"/>
      <c r="C155" s="1279"/>
      <c r="D155" s="1273"/>
      <c r="E155" s="1283"/>
      <c r="F155" s="1942"/>
      <c r="G155" s="1943"/>
      <c r="H155" s="2628" t="s">
        <v>1087</v>
      </c>
      <c r="I155" s="2629"/>
      <c r="J155" s="2598"/>
      <c r="K155" s="2630"/>
      <c r="L155" s="2220"/>
      <c r="M155" s="2221"/>
      <c r="N155" s="2621"/>
      <c r="O155" s="2622"/>
      <c r="P155" s="2624"/>
      <c r="Q155" s="4444"/>
      <c r="R155" s="2626"/>
      <c r="S155" s="2627"/>
      <c r="T155" s="2626"/>
      <c r="U155" s="2626"/>
      <c r="V155" s="2626"/>
      <c r="W155" s="2626"/>
      <c r="X155" s="2626"/>
      <c r="Y155" s="2626"/>
      <c r="Z155" s="1941"/>
      <c r="AA155" s="1907">
        <v>1</v>
      </c>
      <c r="AB155" s="1292" t="s">
        <v>1035</v>
      </c>
      <c r="AC155" s="1282">
        <v>132.9</v>
      </c>
      <c r="AD155" s="1292" t="str">
        <f>AB155</f>
        <v>      Прочие амортизационные отчисления</v>
      </c>
      <c r="AE155" s="1282"/>
      <c r="AF155" s="2619"/>
      <c r="AG155" s="2620"/>
      <c r="AH155" s="2620"/>
      <c r="AI155" s="2619"/>
      <c r="AJ155" s="2620"/>
      <c r="AK155" s="2620"/>
      <c r="AL155" s="2101"/>
      <c r="AM155" s="1936"/>
      <c r="AN155" s="1936"/>
      <c r="AO155" s="1936"/>
      <c r="AP155" s="1936"/>
      <c r="AQ155" s="1936"/>
      <c r="AR155" s="1936"/>
      <c r="AS155" s="1936"/>
      <c r="AT155" s="1936"/>
      <c r="AU155" s="1936"/>
      <c r="AV155" s="1936"/>
      <c r="AW155" s="1936"/>
      <c r="AX155" s="1936"/>
      <c r="AY155" s="1936"/>
      <c r="AZ155" s="1936"/>
      <c r="BA155" s="1936"/>
      <c r="BB155" s="1936"/>
      <c r="BC155" s="1936"/>
      <c r="BD155" s="1936"/>
      <c r="BE155" s="1936"/>
      <c r="BF155" s="1936"/>
      <c r="BG155" s="4345"/>
    </row>
    <row customHeight="1" ht="20.833333333333332">
      <c r="A156" s="1279" t="s">
        <v>990</v>
      </c>
      <c r="B156" s="1279"/>
      <c r="C156" s="1279"/>
      <c r="D156" s="1273"/>
      <c r="E156" s="1283"/>
      <c r="F156" s="1943"/>
      <c r="G156" s="1943"/>
      <c r="H156" s="1943"/>
      <c r="I156" s="1943"/>
      <c r="J156" s="1943"/>
      <c r="K156" s="1943"/>
      <c r="L156" s="1943"/>
      <c r="M156" s="1943"/>
      <c r="N156" s="1943"/>
      <c r="O156" s="1943"/>
      <c r="P156" s="1943"/>
      <c r="Q156" s="1943"/>
      <c r="R156" s="1943"/>
      <c r="S156" s="1943"/>
      <c r="T156" s="1943"/>
      <c r="U156" s="1943"/>
      <c r="V156" s="1943"/>
      <c r="W156" s="1943"/>
      <c r="X156" s="1943"/>
      <c r="Y156" s="1943"/>
      <c r="Z156" s="4330" t="s">
        <v>684</v>
      </c>
      <c r="AA156" s="1927" t="s">
        <v>107</v>
      </c>
      <c r="AB156" s="1292" t="s">
        <v>1036</v>
      </c>
      <c r="AC156" s="1282">
        <v>80.09</v>
      </c>
      <c r="AD156" s="1292" t="str">
        <f>AB156</f>
        <v>  Прибыль направляемая на инвестиции</v>
      </c>
      <c r="AE156" s="1282"/>
      <c r="AF156" s="1944"/>
      <c r="AG156" s="1872"/>
      <c r="AH156" s="1872"/>
      <c r="AI156" s="1944"/>
      <c r="AJ156" s="1872"/>
      <c r="AK156" s="2100"/>
      <c r="AL156" s="2101"/>
      <c r="AM156" s="1936"/>
      <c r="AN156" s="1936"/>
      <c r="AO156" s="1936"/>
      <c r="AP156" s="1936"/>
      <c r="AQ156" s="1936"/>
      <c r="AR156" s="1936"/>
      <c r="AS156" s="1936"/>
      <c r="AT156" s="1936"/>
      <c r="AU156" s="1936"/>
      <c r="AV156" s="1936"/>
      <c r="AW156" s="1936"/>
      <c r="AX156" s="1936"/>
      <c r="AY156" s="1936"/>
      <c r="AZ156" s="1936"/>
      <c r="BA156" s="1936"/>
      <c r="BB156" s="1936"/>
      <c r="BC156" s="1936"/>
      <c r="BD156" s="1936"/>
      <c r="BE156" s="1936"/>
      <c r="BF156" s="1936"/>
      <c r="BG156" s="4345"/>
    </row>
    <row customHeight="1" ht="20.833333333333332">
      <c r="A157" s="1279" t="s">
        <v>990</v>
      </c>
      <c r="B157" s="1279"/>
      <c r="C157" s="1279"/>
      <c r="D157" s="1273"/>
      <c r="E157" s="1283"/>
      <c r="F157" s="1943"/>
      <c r="G157" s="1943"/>
      <c r="H157" s="1943"/>
      <c r="I157" s="1943"/>
      <c r="J157" s="1943"/>
      <c r="K157" s="1943"/>
      <c r="L157" s="1943"/>
      <c r="M157" s="1943"/>
      <c r="N157" s="1943"/>
      <c r="O157" s="1943"/>
      <c r="P157" s="1943"/>
      <c r="Q157" s="1943"/>
      <c r="R157" s="1943"/>
      <c r="S157" s="1943"/>
      <c r="T157" s="1943"/>
      <c r="U157" s="1943"/>
      <c r="V157" s="1943"/>
      <c r="W157" s="1943"/>
      <c r="X157" s="1943"/>
      <c r="Y157" s="1943"/>
      <c r="Z157" s="4330" t="s">
        <v>684</v>
      </c>
      <c r="AA157" s="1927" t="s">
        <v>90</v>
      </c>
      <c r="AB157" s="1292" t="s">
        <v>1037</v>
      </c>
      <c r="AC157" s="1282">
        <v>852</v>
      </c>
      <c r="AD157" s="1292" t="str">
        <f>AB157</f>
        <v>      Займы, предоставленные Фондом ЖКХ за счет средств ФНБ</v>
      </c>
      <c r="AE157" s="1282"/>
      <c r="AF157" s="1944"/>
      <c r="AG157" s="1872"/>
      <c r="AH157" s="1872"/>
      <c r="AI157" s="1944"/>
      <c r="AJ157" s="1872"/>
      <c r="AK157" s="2100"/>
      <c r="AL157" s="2101"/>
      <c r="AM157" s="1936"/>
      <c r="AN157" s="1936"/>
      <c r="AO157" s="1936"/>
      <c r="AP157" s="1936"/>
      <c r="AQ157" s="1936"/>
      <c r="AR157" s="1936"/>
      <c r="AS157" s="1936"/>
      <c r="AT157" s="1936"/>
      <c r="AU157" s="1936"/>
      <c r="AV157" s="1936"/>
      <c r="AW157" s="1936"/>
      <c r="AX157" s="1936"/>
      <c r="AY157" s="1936"/>
      <c r="AZ157" s="1936"/>
      <c r="BA157" s="1936"/>
      <c r="BB157" s="1936"/>
      <c r="BC157" s="1936"/>
      <c r="BD157" s="1936"/>
      <c r="BE157" s="1936"/>
      <c r="BF157" s="1936"/>
      <c r="BG157" s="4345"/>
    </row>
    <row customHeight="1" ht="11.25">
      <c r="A158" s="1279" t="s">
        <v>990</v>
      </c>
      <c r="B158" s="1279"/>
      <c r="C158" s="1279"/>
      <c r="D158" s="1273"/>
      <c r="E158" s="1283"/>
      <c r="F158" s="1942"/>
      <c r="G158" s="1943"/>
      <c r="H158" s="2628" t="s">
        <v>1087</v>
      </c>
      <c r="I158" s="2629"/>
      <c r="J158" s="2598"/>
      <c r="K158" s="2630"/>
      <c r="L158" s="2220"/>
      <c r="M158" s="2221"/>
      <c r="N158" s="2621"/>
      <c r="O158" s="2622"/>
      <c r="P158" s="2625"/>
      <c r="Q158" s="4444"/>
      <c r="R158" s="2626"/>
      <c r="S158" s="2627"/>
      <c r="T158" s="2626"/>
      <c r="U158" s="2626"/>
      <c r="V158" s="2626"/>
      <c r="W158" s="2626"/>
      <c r="X158" s="2626"/>
      <c r="Y158" s="2626"/>
      <c r="Z158" s="1288"/>
      <c r="AA158" s="1289"/>
      <c r="AB158" s="1354" t="s">
        <v>1038</v>
      </c>
      <c r="AC158" s="1293"/>
      <c r="AD158" s="1293"/>
      <c r="AE158" s="1295"/>
      <c r="AF158" s="2619"/>
      <c r="AG158" s="2620"/>
      <c r="AH158" s="2620"/>
      <c r="AI158" s="2619"/>
      <c r="AJ158" s="2620"/>
      <c r="AK158" s="2620"/>
      <c r="AL158" s="2101"/>
      <c r="AM158" s="1936"/>
      <c r="AN158" s="1936"/>
      <c r="AO158" s="1936"/>
      <c r="AP158" s="1936"/>
      <c r="AQ158" s="1936"/>
      <c r="AR158" s="1936"/>
      <c r="AS158" s="1936"/>
      <c r="AT158" s="1936"/>
      <c r="AU158" s="1936"/>
      <c r="AV158" s="1936"/>
      <c r="AW158" s="1936"/>
      <c r="AX158" s="1936"/>
      <c r="AY158" s="1936"/>
      <c r="AZ158" s="1936"/>
      <c r="BA158" s="1936"/>
      <c r="BB158" s="1936"/>
      <c r="BC158" s="1936"/>
      <c r="BD158" s="1936"/>
      <c r="BE158" s="1936"/>
      <c r="BF158" s="1936"/>
      <c r="BG158" s="4345"/>
    </row>
    <row customHeight="1" ht="11.25">
      <c r="A159" s="1279" t="s">
        <v>990</v>
      </c>
      <c r="B159" s="1279"/>
      <c r="C159" s="1279"/>
      <c r="D159" s="1273"/>
      <c r="E159" s="1283"/>
      <c r="F159" s="1942"/>
      <c r="G159" s="1943"/>
      <c r="H159" s="2628" t="s">
        <v>1087</v>
      </c>
      <c r="I159" s="2629"/>
      <c r="J159" s="2598"/>
      <c r="K159" s="2630"/>
      <c r="L159" s="2220"/>
      <c r="M159" s="2221"/>
      <c r="N159" s="1288"/>
      <c r="O159" s="1289"/>
      <c r="P159" s="1281" t="s">
        <v>1039</v>
      </c>
      <c r="Q159" s="1289"/>
      <c r="R159" s="1289"/>
      <c r="S159" s="1289"/>
      <c r="T159" s="1289"/>
      <c r="U159" s="1289"/>
      <c r="V159" s="1289"/>
      <c r="W159" s="1289"/>
      <c r="X159" s="1289"/>
      <c r="Y159" s="1289"/>
      <c r="Z159" s="1289"/>
      <c r="AA159" s="1289"/>
      <c r="AB159" s="1289"/>
      <c r="AC159" s="1289"/>
      <c r="AD159" s="1289"/>
      <c r="AE159" s="1296"/>
      <c r="AF159" s="2619"/>
      <c r="AG159" s="2620"/>
      <c r="AH159" s="2620"/>
      <c r="AI159" s="2619"/>
      <c r="AJ159" s="2620"/>
      <c r="AK159" s="2620"/>
      <c r="AL159" s="2101"/>
      <c r="AM159" s="1936"/>
      <c r="AN159" s="1936"/>
      <c r="AO159" s="1936"/>
      <c r="AP159" s="1936"/>
      <c r="AQ159" s="1936"/>
      <c r="AR159" s="1936"/>
      <c r="AS159" s="1936"/>
      <c r="AT159" s="1936"/>
      <c r="AU159" s="1936"/>
      <c r="AV159" s="1936"/>
      <c r="AW159" s="1936"/>
      <c r="AX159" s="1936"/>
      <c r="AY159" s="1936"/>
      <c r="AZ159" s="1936"/>
      <c r="BA159" s="1936"/>
      <c r="BB159" s="1936"/>
      <c r="BC159" s="1936"/>
      <c r="BD159" s="1936"/>
      <c r="BE159" s="1936"/>
      <c r="BF159" s="1936"/>
      <c r="BG159" s="4345"/>
    </row>
    <row customHeight="1" ht="11.25">
      <c r="A160" s="1279" t="s">
        <v>990</v>
      </c>
      <c r="B160" s="1279" t="s">
        <v>1022</v>
      </c>
      <c r="C160" s="1279"/>
      <c r="D160" s="1273"/>
      <c r="E160" s="1283"/>
      <c r="F160" s="1942"/>
      <c r="G160" s="4330" t="s">
        <v>684</v>
      </c>
      <c r="H160" s="2628" t="s">
        <v>1091</v>
      </c>
      <c r="I160" s="2629" t="s">
        <v>1023</v>
      </c>
      <c r="J160" s="2598" t="s">
        <v>1024</v>
      </c>
      <c r="K160" s="2630" t="s">
        <v>1092</v>
      </c>
      <c r="L160" s="2220" t="s">
        <v>19</v>
      </c>
      <c r="M160" s="2221"/>
      <c r="N160" s="2099"/>
      <c r="O160" s="1290" t="s">
        <v>371</v>
      </c>
      <c r="P160" s="1291"/>
      <c r="Q160" s="1291"/>
      <c r="R160" s="1291"/>
      <c r="S160" s="1291"/>
      <c r="T160" s="1291"/>
      <c r="U160" s="1291"/>
      <c r="V160" s="1291"/>
      <c r="W160" s="1291"/>
      <c r="X160" s="1291"/>
      <c r="Y160" s="1291"/>
      <c r="Z160" s="1291"/>
      <c r="AA160" s="1291"/>
      <c r="AB160" s="1291"/>
      <c r="AC160" s="1291"/>
      <c r="AD160" s="1291"/>
      <c r="AE160" s="1291"/>
      <c r="AF160" s="2619">
        <v>2023</v>
      </c>
      <c r="AG160" s="2620" t="s">
        <v>1026</v>
      </c>
      <c r="AH160" s="2620" t="s">
        <v>1027</v>
      </c>
      <c r="AI160" s="2619"/>
      <c r="AJ160" s="2620"/>
      <c r="AK160" s="2620"/>
      <c r="AL160" s="2101"/>
      <c r="AM160" s="1936"/>
      <c r="AN160" s="1936"/>
      <c r="AO160" s="1936"/>
      <c r="AP160" s="1936"/>
      <c r="AQ160" s="1936"/>
      <c r="AR160" s="1936"/>
      <c r="AS160" s="1936"/>
      <c r="AT160" s="1936"/>
      <c r="AU160" s="1936"/>
      <c r="AV160" s="1936"/>
      <c r="AW160" s="1936"/>
      <c r="AX160" s="1936"/>
      <c r="AY160" s="1936"/>
      <c r="AZ160" s="1936"/>
      <c r="BA160" s="1936"/>
      <c r="BB160" s="1936"/>
      <c r="BC160" s="1936"/>
      <c r="BD160" s="1936"/>
      <c r="BE160" s="1936"/>
      <c r="BF160" s="1936"/>
      <c r="BG160" s="4345"/>
    </row>
    <row customHeight="1" ht="11.25">
      <c r="A161" s="1279" t="s">
        <v>990</v>
      </c>
      <c r="B161" s="1279"/>
      <c r="C161" s="1279"/>
      <c r="D161" s="1273"/>
      <c r="E161" s="1283"/>
      <c r="F161" s="1942"/>
      <c r="G161" s="1943"/>
      <c r="H161" s="2628" t="s">
        <v>1089</v>
      </c>
      <c r="I161" s="2629"/>
      <c r="J161" s="2598"/>
      <c r="K161" s="2630"/>
      <c r="L161" s="2220"/>
      <c r="M161" s="2221"/>
      <c r="N161" s="2621"/>
      <c r="O161" s="2622">
        <v>1</v>
      </c>
      <c r="P161" s="2623" t="s">
        <v>65</v>
      </c>
      <c r="Q161" s="4444" t="s">
        <v>1077</v>
      </c>
      <c r="R161" s="4445" t="s">
        <v>1029</v>
      </c>
      <c r="S161" s="4445" t="s">
        <v>1030</v>
      </c>
      <c r="T161" s="4445" t="s">
        <v>1030</v>
      </c>
      <c r="U161" s="4445" t="s">
        <v>1031</v>
      </c>
      <c r="V161" s="4445" t="s">
        <v>1032</v>
      </c>
      <c r="W161" s="4445" t="s">
        <v>1033</v>
      </c>
      <c r="X161" s="4445" t="s">
        <v>1078</v>
      </c>
      <c r="Y161" s="4445" t="s">
        <v>761</v>
      </c>
      <c r="Z161" s="1288"/>
      <c r="AA161" s="1289"/>
      <c r="AB161" s="1289"/>
      <c r="AC161" s="1293"/>
      <c r="AD161" s="1293"/>
      <c r="AE161" s="1294"/>
      <c r="AF161" s="2619"/>
      <c r="AG161" s="2620"/>
      <c r="AH161" s="2620"/>
      <c r="AI161" s="2619"/>
      <c r="AJ161" s="2620"/>
      <c r="AK161" s="2620"/>
      <c r="AL161" s="2101"/>
      <c r="AM161" s="1936"/>
      <c r="AN161" s="1936"/>
      <c r="AO161" s="1936"/>
      <c r="AP161" s="1936"/>
      <c r="AQ161" s="1936"/>
      <c r="AR161" s="1936"/>
      <c r="AS161" s="1936"/>
      <c r="AT161" s="1936"/>
      <c r="AU161" s="1936"/>
      <c r="AV161" s="1936"/>
      <c r="AW161" s="1936"/>
      <c r="AX161" s="1936"/>
      <c r="AY161" s="1936"/>
      <c r="AZ161" s="1936"/>
      <c r="BA161" s="1936"/>
      <c r="BB161" s="1936"/>
      <c r="BC161" s="1936"/>
      <c r="BD161" s="1936"/>
      <c r="BE161" s="1936"/>
      <c r="BF161" s="1936"/>
      <c r="BG161" s="4345"/>
    </row>
    <row customHeight="1" ht="21.666666666666668">
      <c r="A162" s="1279" t="s">
        <v>990</v>
      </c>
      <c r="B162" s="1279"/>
      <c r="C162" s="1279"/>
      <c r="D162" s="1273"/>
      <c r="E162" s="1283"/>
      <c r="F162" s="1942"/>
      <c r="G162" s="1943"/>
      <c r="H162" s="2628" t="s">
        <v>1089</v>
      </c>
      <c r="I162" s="2629"/>
      <c r="J162" s="2598"/>
      <c r="K162" s="2630"/>
      <c r="L162" s="2220"/>
      <c r="M162" s="2221"/>
      <c r="N162" s="2621"/>
      <c r="O162" s="2622"/>
      <c r="P162" s="2624"/>
      <c r="Q162" s="4444"/>
      <c r="R162" s="2626"/>
      <c r="S162" s="2627"/>
      <c r="T162" s="2626"/>
      <c r="U162" s="2626"/>
      <c r="V162" s="2626"/>
      <c r="W162" s="2626"/>
      <c r="X162" s="2626"/>
      <c r="Y162" s="2626"/>
      <c r="Z162" s="1941"/>
      <c r="AA162" s="1907">
        <v>1</v>
      </c>
      <c r="AB162" s="1292" t="s">
        <v>1035</v>
      </c>
      <c r="AC162" s="1282">
        <v>2684.17</v>
      </c>
      <c r="AD162" s="1292" t="str">
        <f>AB162</f>
        <v>      Прочие амортизационные отчисления</v>
      </c>
      <c r="AE162" s="1282"/>
      <c r="AF162" s="2619"/>
      <c r="AG162" s="2620"/>
      <c r="AH162" s="2620"/>
      <c r="AI162" s="2619"/>
      <c r="AJ162" s="2620"/>
      <c r="AK162" s="2620"/>
      <c r="AL162" s="2101"/>
      <c r="AM162" s="1936"/>
      <c r="AN162" s="1936"/>
      <c r="AO162" s="1936"/>
      <c r="AP162" s="1936"/>
      <c r="AQ162" s="1936"/>
      <c r="AR162" s="1936"/>
      <c r="AS162" s="1936"/>
      <c r="AT162" s="1936"/>
      <c r="AU162" s="1936"/>
      <c r="AV162" s="1936"/>
      <c r="AW162" s="1936"/>
      <c r="AX162" s="1936"/>
      <c r="AY162" s="1936"/>
      <c r="AZ162" s="1936"/>
      <c r="BA162" s="1936"/>
      <c r="BB162" s="1936"/>
      <c r="BC162" s="1936"/>
      <c r="BD162" s="1936"/>
      <c r="BE162" s="1936"/>
      <c r="BF162" s="1936"/>
      <c r="BG162" s="4345"/>
    </row>
    <row customHeight="1" ht="21.666666666666668">
      <c r="A163" s="1279" t="s">
        <v>990</v>
      </c>
      <c r="B163" s="1279"/>
      <c r="C163" s="1279"/>
      <c r="D163" s="1273"/>
      <c r="E163" s="1283"/>
      <c r="F163" s="1943"/>
      <c r="G163" s="1943"/>
      <c r="H163" s="1943"/>
      <c r="I163" s="1943"/>
      <c r="J163" s="1943"/>
      <c r="K163" s="1943"/>
      <c r="L163" s="1943"/>
      <c r="M163" s="1943"/>
      <c r="N163" s="1943"/>
      <c r="O163" s="1943"/>
      <c r="P163" s="1943"/>
      <c r="Q163" s="1943"/>
      <c r="R163" s="1943"/>
      <c r="S163" s="1943"/>
      <c r="T163" s="1943"/>
      <c r="U163" s="1943"/>
      <c r="V163" s="1943"/>
      <c r="W163" s="1943"/>
      <c r="X163" s="1943"/>
      <c r="Y163" s="1943"/>
      <c r="Z163" s="4330" t="s">
        <v>684</v>
      </c>
      <c r="AA163" s="1927" t="s">
        <v>107</v>
      </c>
      <c r="AB163" s="1292" t="s">
        <v>1036</v>
      </c>
      <c r="AC163" s="1282">
        <v>1617.57</v>
      </c>
      <c r="AD163" s="1292" t="str">
        <f>AB163</f>
        <v>  Прибыль направляемая на инвестиции</v>
      </c>
      <c r="AE163" s="1282"/>
      <c r="AF163" s="1944"/>
      <c r="AG163" s="1872"/>
      <c r="AH163" s="1872"/>
      <c r="AI163" s="1944"/>
      <c r="AJ163" s="1872"/>
      <c r="AK163" s="2100"/>
      <c r="AL163" s="2101"/>
      <c r="AM163" s="1936"/>
      <c r="AN163" s="1936"/>
      <c r="AO163" s="1936"/>
      <c r="AP163" s="1936"/>
      <c r="AQ163" s="1936"/>
      <c r="AR163" s="1936"/>
      <c r="AS163" s="1936"/>
      <c r="AT163" s="1936"/>
      <c r="AU163" s="1936"/>
      <c r="AV163" s="1936"/>
      <c r="AW163" s="1936"/>
      <c r="AX163" s="1936"/>
      <c r="AY163" s="1936"/>
      <c r="AZ163" s="1936"/>
      <c r="BA163" s="1936"/>
      <c r="BB163" s="1936"/>
      <c r="BC163" s="1936"/>
      <c r="BD163" s="1936"/>
      <c r="BE163" s="1936"/>
      <c r="BF163" s="1936"/>
      <c r="BG163" s="4345"/>
    </row>
    <row customHeight="1" ht="21.666666666666668">
      <c r="A164" s="1279" t="s">
        <v>990</v>
      </c>
      <c r="B164" s="1279"/>
      <c r="C164" s="1279"/>
      <c r="D164" s="1273"/>
      <c r="E164" s="1283"/>
      <c r="F164" s="1943"/>
      <c r="G164" s="1943"/>
      <c r="H164" s="1943"/>
      <c r="I164" s="1943"/>
      <c r="J164" s="1943"/>
      <c r="K164" s="1943"/>
      <c r="L164" s="1943"/>
      <c r="M164" s="1943"/>
      <c r="N164" s="1943"/>
      <c r="O164" s="1943"/>
      <c r="P164" s="1943"/>
      <c r="Q164" s="1943"/>
      <c r="R164" s="1943"/>
      <c r="S164" s="1943"/>
      <c r="T164" s="1943"/>
      <c r="U164" s="1943"/>
      <c r="V164" s="1943"/>
      <c r="W164" s="1943"/>
      <c r="X164" s="1943"/>
      <c r="Y164" s="1943"/>
      <c r="Z164" s="4330" t="s">
        <v>684</v>
      </c>
      <c r="AA164" s="1927" t="s">
        <v>90</v>
      </c>
      <c r="AB164" s="1292" t="s">
        <v>1037</v>
      </c>
      <c r="AC164" s="1282">
        <v>17206.93</v>
      </c>
      <c r="AD164" s="1292" t="str">
        <f>AB164</f>
        <v>      Займы, предоставленные Фондом ЖКХ за счет средств ФНБ</v>
      </c>
      <c r="AE164" s="1282"/>
      <c r="AF164" s="1944"/>
      <c r="AG164" s="1872"/>
      <c r="AH164" s="1872"/>
      <c r="AI164" s="1944"/>
      <c r="AJ164" s="1872"/>
      <c r="AK164" s="2100"/>
      <c r="AL164" s="2101"/>
      <c r="AM164" s="1936"/>
      <c r="AN164" s="1936"/>
      <c r="AO164" s="1936"/>
      <c r="AP164" s="1936"/>
      <c r="AQ164" s="1936"/>
      <c r="AR164" s="1936"/>
      <c r="AS164" s="1936"/>
      <c r="AT164" s="1936"/>
      <c r="AU164" s="1936"/>
      <c r="AV164" s="1936"/>
      <c r="AW164" s="1936"/>
      <c r="AX164" s="1936"/>
      <c r="AY164" s="1936"/>
      <c r="AZ164" s="1936"/>
      <c r="BA164" s="1936"/>
      <c r="BB164" s="1936"/>
      <c r="BC164" s="1936"/>
      <c r="BD164" s="1936"/>
      <c r="BE164" s="1936"/>
      <c r="BF164" s="1936"/>
      <c r="BG164" s="4345"/>
    </row>
    <row customHeight="1" ht="11.25">
      <c r="A165" s="1279" t="s">
        <v>990</v>
      </c>
      <c r="B165" s="1279"/>
      <c r="C165" s="1279"/>
      <c r="D165" s="1273"/>
      <c r="E165" s="1283"/>
      <c r="F165" s="1942"/>
      <c r="G165" s="1943"/>
      <c r="H165" s="2628" t="s">
        <v>1089</v>
      </c>
      <c r="I165" s="2629"/>
      <c r="J165" s="2598"/>
      <c r="K165" s="2630"/>
      <c r="L165" s="2220"/>
      <c r="M165" s="2221"/>
      <c r="N165" s="2621"/>
      <c r="O165" s="2622"/>
      <c r="P165" s="2625"/>
      <c r="Q165" s="4444"/>
      <c r="R165" s="2626"/>
      <c r="S165" s="2627"/>
      <c r="T165" s="2626"/>
      <c r="U165" s="2626"/>
      <c r="V165" s="2626"/>
      <c r="W165" s="2626"/>
      <c r="X165" s="2626"/>
      <c r="Y165" s="2626"/>
      <c r="Z165" s="1288"/>
      <c r="AA165" s="1289"/>
      <c r="AB165" s="1354" t="s">
        <v>1038</v>
      </c>
      <c r="AC165" s="1293"/>
      <c r="AD165" s="1293"/>
      <c r="AE165" s="1295"/>
      <c r="AF165" s="2619"/>
      <c r="AG165" s="2620"/>
      <c r="AH165" s="2620"/>
      <c r="AI165" s="2619"/>
      <c r="AJ165" s="2620"/>
      <c r="AK165" s="2620"/>
      <c r="AL165" s="2101"/>
      <c r="AM165" s="1936"/>
      <c r="AN165" s="1936"/>
      <c r="AO165" s="1936"/>
      <c r="AP165" s="1936"/>
      <c r="AQ165" s="1936"/>
      <c r="AR165" s="1936"/>
      <c r="AS165" s="1936"/>
      <c r="AT165" s="1936"/>
      <c r="AU165" s="1936"/>
      <c r="AV165" s="1936"/>
      <c r="AW165" s="1936"/>
      <c r="AX165" s="1936"/>
      <c r="AY165" s="1936"/>
      <c r="AZ165" s="1936"/>
      <c r="BA165" s="1936"/>
      <c r="BB165" s="1936"/>
      <c r="BC165" s="1936"/>
      <c r="BD165" s="1936"/>
      <c r="BE165" s="1936"/>
      <c r="BF165" s="1936"/>
      <c r="BG165" s="4345"/>
    </row>
    <row customHeight="1" ht="11.25">
      <c r="A166" s="1279" t="s">
        <v>990</v>
      </c>
      <c r="B166" s="1279"/>
      <c r="C166" s="1279"/>
      <c r="D166" s="1273"/>
      <c r="E166" s="1283"/>
      <c r="F166" s="1942"/>
      <c r="G166" s="1943"/>
      <c r="H166" s="2628" t="s">
        <v>1089</v>
      </c>
      <c r="I166" s="2629"/>
      <c r="J166" s="2598"/>
      <c r="K166" s="2630"/>
      <c r="L166" s="2220"/>
      <c r="M166" s="2221"/>
      <c r="N166" s="1288"/>
      <c r="O166" s="1289"/>
      <c r="P166" s="1281" t="s">
        <v>1039</v>
      </c>
      <c r="Q166" s="1289"/>
      <c r="R166" s="1289"/>
      <c r="S166" s="1289"/>
      <c r="T166" s="1289"/>
      <c r="U166" s="1289"/>
      <c r="V166" s="1289"/>
      <c r="W166" s="1289"/>
      <c r="X166" s="1289"/>
      <c r="Y166" s="1289"/>
      <c r="Z166" s="1289"/>
      <c r="AA166" s="1289"/>
      <c r="AB166" s="1289"/>
      <c r="AC166" s="1289"/>
      <c r="AD166" s="1289"/>
      <c r="AE166" s="1296"/>
      <c r="AF166" s="2619"/>
      <c r="AG166" s="2620"/>
      <c r="AH166" s="2620"/>
      <c r="AI166" s="2619"/>
      <c r="AJ166" s="2620"/>
      <c r="AK166" s="2620"/>
      <c r="AL166" s="2101"/>
      <c r="AM166" s="1936"/>
      <c r="AN166" s="1936"/>
      <c r="AO166" s="1936"/>
      <c r="AP166" s="1936"/>
      <c r="AQ166" s="1936"/>
      <c r="AR166" s="1936"/>
      <c r="AS166" s="1936"/>
      <c r="AT166" s="1936"/>
      <c r="AU166" s="1936"/>
      <c r="AV166" s="1936"/>
      <c r="AW166" s="1936"/>
      <c r="AX166" s="1936"/>
      <c r="AY166" s="1936"/>
      <c r="AZ166" s="1936"/>
      <c r="BA166" s="1936"/>
      <c r="BB166" s="1936"/>
      <c r="BC166" s="1936"/>
      <c r="BD166" s="1936"/>
      <c r="BE166" s="1936"/>
      <c r="BF166" s="1936"/>
      <c r="BG166" s="4345"/>
    </row>
    <row customHeight="1" ht="11.25">
      <c r="A167" s="1279" t="s">
        <v>990</v>
      </c>
      <c r="B167" s="1279" t="s">
        <v>1022</v>
      </c>
      <c r="C167" s="1279"/>
      <c r="D167" s="1273"/>
      <c r="E167" s="1283"/>
      <c r="F167" s="1942"/>
      <c r="G167" s="4330" t="s">
        <v>684</v>
      </c>
      <c r="H167" s="2628" t="s">
        <v>1093</v>
      </c>
      <c r="I167" s="2629" t="s">
        <v>1023</v>
      </c>
      <c r="J167" s="2598" t="s">
        <v>1024</v>
      </c>
      <c r="K167" s="2630" t="s">
        <v>1094</v>
      </c>
      <c r="L167" s="2220" t="s">
        <v>19</v>
      </c>
      <c r="M167" s="2221"/>
      <c r="N167" s="2099"/>
      <c r="O167" s="1290" t="s">
        <v>371</v>
      </c>
      <c r="P167" s="1291"/>
      <c r="Q167" s="1291"/>
      <c r="R167" s="1291"/>
      <c r="S167" s="1291"/>
      <c r="T167" s="1291"/>
      <c r="U167" s="1291"/>
      <c r="V167" s="1291"/>
      <c r="W167" s="1291"/>
      <c r="X167" s="1291"/>
      <c r="Y167" s="1291"/>
      <c r="Z167" s="1291"/>
      <c r="AA167" s="1291"/>
      <c r="AB167" s="1291"/>
      <c r="AC167" s="1291"/>
      <c r="AD167" s="1291"/>
      <c r="AE167" s="1291"/>
      <c r="AF167" s="2619">
        <v>2023</v>
      </c>
      <c r="AG167" s="2620" t="s">
        <v>1026</v>
      </c>
      <c r="AH167" s="2620" t="s">
        <v>1027</v>
      </c>
      <c r="AI167" s="2619"/>
      <c r="AJ167" s="2620"/>
      <c r="AK167" s="2620"/>
      <c r="AL167" s="2101"/>
      <c r="AM167" s="1936"/>
      <c r="AN167" s="1936"/>
      <c r="AO167" s="1936"/>
      <c r="AP167" s="1936"/>
      <c r="AQ167" s="1936"/>
      <c r="AR167" s="1936"/>
      <c r="AS167" s="1936"/>
      <c r="AT167" s="1936"/>
      <c r="AU167" s="1936"/>
      <c r="AV167" s="1936"/>
      <c r="AW167" s="1936"/>
      <c r="AX167" s="1936"/>
      <c r="AY167" s="1936"/>
      <c r="AZ167" s="1936"/>
      <c r="BA167" s="1936"/>
      <c r="BB167" s="1936"/>
      <c r="BC167" s="1936"/>
      <c r="BD167" s="1936"/>
      <c r="BE167" s="1936"/>
      <c r="BF167" s="1936"/>
      <c r="BG167" s="4345"/>
    </row>
    <row customHeight="1" ht="11.25">
      <c r="A168" s="1279" t="s">
        <v>990</v>
      </c>
      <c r="B168" s="1279"/>
      <c r="C168" s="1279"/>
      <c r="D168" s="1273"/>
      <c r="E168" s="1283"/>
      <c r="F168" s="1942"/>
      <c r="G168" s="1943"/>
      <c r="H168" s="2628" t="s">
        <v>1091</v>
      </c>
      <c r="I168" s="2629"/>
      <c r="J168" s="2598"/>
      <c r="K168" s="2630"/>
      <c r="L168" s="2220"/>
      <c r="M168" s="2221"/>
      <c r="N168" s="2621"/>
      <c r="O168" s="2622">
        <v>1</v>
      </c>
      <c r="P168" s="2623" t="s">
        <v>65</v>
      </c>
      <c r="Q168" s="4444" t="s">
        <v>1095</v>
      </c>
      <c r="R168" s="4445" t="s">
        <v>1029</v>
      </c>
      <c r="S168" s="4445" t="s">
        <v>1030</v>
      </c>
      <c r="T168" s="4445" t="s">
        <v>1030</v>
      </c>
      <c r="U168" s="4445" t="s">
        <v>1031</v>
      </c>
      <c r="V168" s="4445" t="s">
        <v>1032</v>
      </c>
      <c r="W168" s="4445" t="s">
        <v>1033</v>
      </c>
      <c r="X168" s="4445" t="s">
        <v>1096</v>
      </c>
      <c r="Y168" s="4445" t="s">
        <v>761</v>
      </c>
      <c r="Z168" s="1288"/>
      <c r="AA168" s="1289"/>
      <c r="AB168" s="1289"/>
      <c r="AC168" s="1293"/>
      <c r="AD168" s="1293"/>
      <c r="AE168" s="1294"/>
      <c r="AF168" s="2619"/>
      <c r="AG168" s="2620"/>
      <c r="AH168" s="2620"/>
      <c r="AI168" s="2619"/>
      <c r="AJ168" s="2620"/>
      <c r="AK168" s="2620"/>
      <c r="AL168" s="2101"/>
      <c r="AM168" s="1936"/>
      <c r="AN168" s="1936"/>
      <c r="AO168" s="1936"/>
      <c r="AP168" s="1936"/>
      <c r="AQ168" s="1936"/>
      <c r="AR168" s="1936"/>
      <c r="AS168" s="1936"/>
      <c r="AT168" s="1936"/>
      <c r="AU168" s="1936"/>
      <c r="AV168" s="1936"/>
      <c r="AW168" s="1936"/>
      <c r="AX168" s="1936"/>
      <c r="AY168" s="1936"/>
      <c r="AZ168" s="1936"/>
      <c r="BA168" s="1936"/>
      <c r="BB168" s="1936"/>
      <c r="BC168" s="1936"/>
      <c r="BD168" s="1936"/>
      <c r="BE168" s="1936"/>
      <c r="BF168" s="1936"/>
      <c r="BG168" s="4345"/>
    </row>
    <row customHeight="1" ht="22.5">
      <c r="A169" s="1279" t="s">
        <v>990</v>
      </c>
      <c r="B169" s="1279"/>
      <c r="C169" s="1279"/>
      <c r="D169" s="1273"/>
      <c r="E169" s="1283"/>
      <c r="F169" s="1942"/>
      <c r="G169" s="1943"/>
      <c r="H169" s="2628" t="s">
        <v>1091</v>
      </c>
      <c r="I169" s="2629"/>
      <c r="J169" s="2598"/>
      <c r="K169" s="2630"/>
      <c r="L169" s="2220"/>
      <c r="M169" s="2221"/>
      <c r="N169" s="2621"/>
      <c r="O169" s="2622"/>
      <c r="P169" s="2624"/>
      <c r="Q169" s="4444"/>
      <c r="R169" s="2626"/>
      <c r="S169" s="2627"/>
      <c r="T169" s="2626"/>
      <c r="U169" s="2626"/>
      <c r="V169" s="2626"/>
      <c r="W169" s="2626"/>
      <c r="X169" s="2626"/>
      <c r="Y169" s="2626"/>
      <c r="Z169" s="1941"/>
      <c r="AA169" s="1907">
        <v>1</v>
      </c>
      <c r="AB169" s="1292" t="s">
        <v>1035</v>
      </c>
      <c r="AC169" s="1282">
        <v>8296.47</v>
      </c>
      <c r="AD169" s="1292" t="str">
        <f>AB169</f>
        <v>      Прочие амортизационные отчисления</v>
      </c>
      <c r="AE169" s="1282"/>
      <c r="AF169" s="2619"/>
      <c r="AG169" s="2620"/>
      <c r="AH169" s="2620"/>
      <c r="AI169" s="2619"/>
      <c r="AJ169" s="2620"/>
      <c r="AK169" s="2620"/>
      <c r="AL169" s="2101"/>
      <c r="AM169" s="1936"/>
      <c r="AN169" s="1936"/>
      <c r="AO169" s="1936"/>
      <c r="AP169" s="1936"/>
      <c r="AQ169" s="1936"/>
      <c r="AR169" s="1936"/>
      <c r="AS169" s="1936"/>
      <c r="AT169" s="1936"/>
      <c r="AU169" s="1936"/>
      <c r="AV169" s="1936"/>
      <c r="AW169" s="1936"/>
      <c r="AX169" s="1936"/>
      <c r="AY169" s="1936"/>
      <c r="AZ169" s="1936"/>
      <c r="BA169" s="1936"/>
      <c r="BB169" s="1936"/>
      <c r="BC169" s="1936"/>
      <c r="BD169" s="1936"/>
      <c r="BE169" s="1936"/>
      <c r="BF169" s="1936"/>
      <c r="BG169" s="4345"/>
    </row>
    <row customHeight="1" ht="22.5">
      <c r="A170" s="1279" t="s">
        <v>990</v>
      </c>
      <c r="B170" s="1279"/>
      <c r="C170" s="1279"/>
      <c r="D170" s="1273"/>
      <c r="E170" s="1283"/>
      <c r="F170" s="1943"/>
      <c r="G170" s="1943"/>
      <c r="H170" s="1943"/>
      <c r="I170" s="1943"/>
      <c r="J170" s="1943"/>
      <c r="K170" s="1943"/>
      <c r="L170" s="1943"/>
      <c r="M170" s="1943"/>
      <c r="N170" s="1943"/>
      <c r="O170" s="1943"/>
      <c r="P170" s="1943"/>
      <c r="Q170" s="1943"/>
      <c r="R170" s="1943"/>
      <c r="S170" s="1943"/>
      <c r="T170" s="1943"/>
      <c r="U170" s="1943"/>
      <c r="V170" s="1943"/>
      <c r="W170" s="1943"/>
      <c r="X170" s="1943"/>
      <c r="Y170" s="1943"/>
      <c r="Z170" s="4330" t="s">
        <v>684</v>
      </c>
      <c r="AA170" s="1927" t="s">
        <v>107</v>
      </c>
      <c r="AB170" s="1292" t="s">
        <v>1036</v>
      </c>
      <c r="AC170" s="1282">
        <v>4999.75</v>
      </c>
      <c r="AD170" s="1292" t="str">
        <f>AB170</f>
        <v>  Прибыль направляемая на инвестиции</v>
      </c>
      <c r="AE170" s="1282"/>
      <c r="AF170" s="1944"/>
      <c r="AG170" s="1872"/>
      <c r="AH170" s="1872"/>
      <c r="AI170" s="1944"/>
      <c r="AJ170" s="1872"/>
      <c r="AK170" s="2100"/>
      <c r="AL170" s="2101"/>
      <c r="AM170" s="1936"/>
      <c r="AN170" s="1936"/>
      <c r="AO170" s="1936"/>
      <c r="AP170" s="1936"/>
      <c r="AQ170" s="1936"/>
      <c r="AR170" s="1936"/>
      <c r="AS170" s="1936"/>
      <c r="AT170" s="1936"/>
      <c r="AU170" s="1936"/>
      <c r="AV170" s="1936"/>
      <c r="AW170" s="1936"/>
      <c r="AX170" s="1936"/>
      <c r="AY170" s="1936"/>
      <c r="AZ170" s="1936"/>
      <c r="BA170" s="1936"/>
      <c r="BB170" s="1936"/>
      <c r="BC170" s="1936"/>
      <c r="BD170" s="1936"/>
      <c r="BE170" s="1936"/>
      <c r="BF170" s="1936"/>
      <c r="BG170" s="4345"/>
    </row>
    <row customHeight="1" ht="22.5">
      <c r="A171" s="1279" t="s">
        <v>990</v>
      </c>
      <c r="B171" s="1279"/>
      <c r="C171" s="1279"/>
      <c r="D171" s="1273"/>
      <c r="E171" s="1283"/>
      <c r="F171" s="1943"/>
      <c r="G171" s="1943"/>
      <c r="H171" s="1943"/>
      <c r="I171" s="1943"/>
      <c r="J171" s="1943"/>
      <c r="K171" s="1943"/>
      <c r="L171" s="1943"/>
      <c r="M171" s="1943"/>
      <c r="N171" s="1943"/>
      <c r="O171" s="1943"/>
      <c r="P171" s="1943"/>
      <c r="Q171" s="1943"/>
      <c r="R171" s="1943"/>
      <c r="S171" s="1943"/>
      <c r="T171" s="1943"/>
      <c r="U171" s="1943"/>
      <c r="V171" s="1943"/>
      <c r="W171" s="1943"/>
      <c r="X171" s="1943"/>
      <c r="Y171" s="1943"/>
      <c r="Z171" s="4330" t="s">
        <v>684</v>
      </c>
      <c r="AA171" s="1927" t="s">
        <v>90</v>
      </c>
      <c r="AB171" s="1292" t="s">
        <v>1037</v>
      </c>
      <c r="AC171" s="1282">
        <v>53184.78</v>
      </c>
      <c r="AD171" s="1292" t="str">
        <f>AB171</f>
        <v>      Займы, предоставленные Фондом ЖКХ за счет средств ФНБ</v>
      </c>
      <c r="AE171" s="1282"/>
      <c r="AF171" s="1944"/>
      <c r="AG171" s="1872"/>
      <c r="AH171" s="1872"/>
      <c r="AI171" s="1944"/>
      <c r="AJ171" s="1872"/>
      <c r="AK171" s="2100"/>
      <c r="AL171" s="2101"/>
      <c r="AM171" s="1936"/>
      <c r="AN171" s="1936"/>
      <c r="AO171" s="1936"/>
      <c r="AP171" s="1936"/>
      <c r="AQ171" s="1936"/>
      <c r="AR171" s="1936"/>
      <c r="AS171" s="1936"/>
      <c r="AT171" s="1936"/>
      <c r="AU171" s="1936"/>
      <c r="AV171" s="1936"/>
      <c r="AW171" s="1936"/>
      <c r="AX171" s="1936"/>
      <c r="AY171" s="1936"/>
      <c r="AZ171" s="1936"/>
      <c r="BA171" s="1936"/>
      <c r="BB171" s="1936"/>
      <c r="BC171" s="1936"/>
      <c r="BD171" s="1936"/>
      <c r="BE171" s="1936"/>
      <c r="BF171" s="1936"/>
      <c r="BG171" s="4345"/>
    </row>
    <row customHeight="1" ht="27.5">
      <c r="A172" s="1279" t="s">
        <v>990</v>
      </c>
      <c r="B172" s="1279"/>
      <c r="C172" s="1279"/>
      <c r="D172" s="1273"/>
      <c r="E172" s="1283"/>
      <c r="F172" s="1942"/>
      <c r="G172" s="1943"/>
      <c r="H172" s="2628" t="s">
        <v>1091</v>
      </c>
      <c r="I172" s="2629"/>
      <c r="J172" s="2598"/>
      <c r="K172" s="2630"/>
      <c r="L172" s="2220"/>
      <c r="M172" s="2221"/>
      <c r="N172" s="2621"/>
      <c r="O172" s="2622"/>
      <c r="P172" s="2625"/>
      <c r="Q172" s="4444"/>
      <c r="R172" s="2626"/>
      <c r="S172" s="2627"/>
      <c r="T172" s="2626"/>
      <c r="U172" s="2626"/>
      <c r="V172" s="2626"/>
      <c r="W172" s="2626"/>
      <c r="X172" s="2626"/>
      <c r="Y172" s="2626"/>
      <c r="Z172" s="1288"/>
      <c r="AA172" s="1289"/>
      <c r="AB172" s="1354" t="s">
        <v>1038</v>
      </c>
      <c r="AC172" s="1293"/>
      <c r="AD172" s="1293"/>
      <c r="AE172" s="1295"/>
      <c r="AF172" s="2619"/>
      <c r="AG172" s="2620"/>
      <c r="AH172" s="2620"/>
      <c r="AI172" s="2619"/>
      <c r="AJ172" s="2620"/>
      <c r="AK172" s="2620"/>
      <c r="AL172" s="2101"/>
      <c r="AM172" s="1936"/>
      <c r="AN172" s="1936"/>
      <c r="AO172" s="1936"/>
      <c r="AP172" s="1936"/>
      <c r="AQ172" s="1936"/>
      <c r="AR172" s="1936"/>
      <c r="AS172" s="1936"/>
      <c r="AT172" s="1936"/>
      <c r="AU172" s="1936"/>
      <c r="AV172" s="1936"/>
      <c r="AW172" s="1936"/>
      <c r="AX172" s="1936"/>
      <c r="AY172" s="1936"/>
      <c r="AZ172" s="1936"/>
      <c r="BA172" s="1936"/>
      <c r="BB172" s="1936"/>
      <c r="BC172" s="1936"/>
      <c r="BD172" s="1936"/>
      <c r="BE172" s="1936"/>
      <c r="BF172" s="1936"/>
      <c r="BG172" s="4345"/>
    </row>
    <row customHeight="1" ht="21.666666666666668">
      <c r="A173" s="1279" t="s">
        <v>990</v>
      </c>
      <c r="B173" s="1279"/>
      <c r="C173" s="1279"/>
      <c r="D173" s="1273"/>
      <c r="E173" s="1283"/>
      <c r="F173" s="1942"/>
      <c r="G173" s="1943"/>
      <c r="H173" s="2628" t="s">
        <v>1091</v>
      </c>
      <c r="I173" s="2629"/>
      <c r="J173" s="2598"/>
      <c r="K173" s="2630"/>
      <c r="L173" s="2220"/>
      <c r="M173" s="2221"/>
      <c r="N173" s="1288"/>
      <c r="O173" s="1289"/>
      <c r="P173" s="1281" t="s">
        <v>1039</v>
      </c>
      <c r="Q173" s="1289"/>
      <c r="R173" s="1289"/>
      <c r="S173" s="1289"/>
      <c r="T173" s="1289"/>
      <c r="U173" s="1289"/>
      <c r="V173" s="1289"/>
      <c r="W173" s="1289"/>
      <c r="X173" s="1289"/>
      <c r="Y173" s="1289"/>
      <c r="Z173" s="1289"/>
      <c r="AA173" s="1289"/>
      <c r="AB173" s="1289"/>
      <c r="AC173" s="1289"/>
      <c r="AD173" s="1289"/>
      <c r="AE173" s="1296"/>
      <c r="AF173" s="2619"/>
      <c r="AG173" s="2620"/>
      <c r="AH173" s="2620"/>
      <c r="AI173" s="2619"/>
      <c r="AJ173" s="2620"/>
      <c r="AK173" s="2620"/>
      <c r="AL173" s="2101"/>
      <c r="AM173" s="1936"/>
      <c r="AN173" s="1936"/>
      <c r="AO173" s="1936"/>
      <c r="AP173" s="1936"/>
      <c r="AQ173" s="1936"/>
      <c r="AR173" s="1936"/>
      <c r="AS173" s="1936"/>
      <c r="AT173" s="1936"/>
      <c r="AU173" s="1936"/>
      <c r="AV173" s="1936"/>
      <c r="AW173" s="1936"/>
      <c r="AX173" s="1936"/>
      <c r="AY173" s="1936"/>
      <c r="AZ173" s="1936"/>
      <c r="BA173" s="1936"/>
      <c r="BB173" s="1936"/>
      <c r="BC173" s="1936"/>
      <c r="BD173" s="1936"/>
      <c r="BE173" s="1936"/>
      <c r="BF173" s="1936"/>
      <c r="BG173" s="4345"/>
    </row>
    <row customHeight="1" ht="11.25">
      <c r="A174" s="1279" t="s">
        <v>990</v>
      </c>
      <c r="B174" s="1279" t="s">
        <v>1022</v>
      </c>
      <c r="C174" s="1279"/>
      <c r="D174" s="1273"/>
      <c r="E174" s="1283"/>
      <c r="F174" s="1942"/>
      <c r="G174" s="4330" t="s">
        <v>684</v>
      </c>
      <c r="H174" s="2628" t="s">
        <v>1097</v>
      </c>
      <c r="I174" s="2629" t="s">
        <v>1023</v>
      </c>
      <c r="J174" s="2598" t="s">
        <v>1024</v>
      </c>
      <c r="K174" s="2630" t="s">
        <v>1098</v>
      </c>
      <c r="L174" s="2220" t="s">
        <v>19</v>
      </c>
      <c r="M174" s="2221"/>
      <c r="N174" s="2099"/>
      <c r="O174" s="1290" t="s">
        <v>371</v>
      </c>
      <c r="P174" s="1291"/>
      <c r="Q174" s="1291"/>
      <c r="R174" s="1291"/>
      <c r="S174" s="1291"/>
      <c r="T174" s="1291"/>
      <c r="U174" s="1291"/>
      <c r="V174" s="1291"/>
      <c r="W174" s="1291"/>
      <c r="X174" s="1291"/>
      <c r="Y174" s="1291"/>
      <c r="Z174" s="1291"/>
      <c r="AA174" s="1291"/>
      <c r="AB174" s="1291"/>
      <c r="AC174" s="1291"/>
      <c r="AD174" s="1291"/>
      <c r="AE174" s="1291"/>
      <c r="AF174" s="2619">
        <v>2023</v>
      </c>
      <c r="AG174" s="2620" t="s">
        <v>1026</v>
      </c>
      <c r="AH174" s="2620" t="s">
        <v>1027</v>
      </c>
      <c r="AI174" s="2619"/>
      <c r="AJ174" s="2620"/>
      <c r="AK174" s="2620"/>
      <c r="AL174" s="2101"/>
      <c r="AM174" s="1936"/>
      <c r="AN174" s="1936"/>
      <c r="AO174" s="1936"/>
      <c r="AP174" s="1936"/>
      <c r="AQ174" s="1936"/>
      <c r="AR174" s="1936"/>
      <c r="AS174" s="1936"/>
      <c r="AT174" s="1936"/>
      <c r="AU174" s="1936"/>
      <c r="AV174" s="1936"/>
      <c r="AW174" s="1936"/>
      <c r="AX174" s="1936"/>
      <c r="AY174" s="1936"/>
      <c r="AZ174" s="1936"/>
      <c r="BA174" s="1936"/>
      <c r="BB174" s="1936"/>
      <c r="BC174" s="1936"/>
      <c r="BD174" s="1936"/>
      <c r="BE174" s="1936"/>
      <c r="BF174" s="1936"/>
      <c r="BG174" s="4345"/>
    </row>
    <row customHeight="1" ht="11.25">
      <c r="A175" s="1279" t="s">
        <v>990</v>
      </c>
      <c r="B175" s="1279"/>
      <c r="C175" s="1279"/>
      <c r="D175" s="1273"/>
      <c r="E175" s="1283"/>
      <c r="F175" s="1942"/>
      <c r="G175" s="1943"/>
      <c r="H175" s="2628" t="s">
        <v>1093</v>
      </c>
      <c r="I175" s="2629"/>
      <c r="J175" s="2598"/>
      <c r="K175" s="2630"/>
      <c r="L175" s="2220"/>
      <c r="M175" s="2221"/>
      <c r="N175" s="2621"/>
      <c r="O175" s="2622">
        <v>1</v>
      </c>
      <c r="P175" s="2623" t="s">
        <v>65</v>
      </c>
      <c r="Q175" s="4444" t="s">
        <v>1056</v>
      </c>
      <c r="R175" s="4445" t="s">
        <v>1029</v>
      </c>
      <c r="S175" s="4445" t="s">
        <v>1030</v>
      </c>
      <c r="T175" s="4445" t="s">
        <v>1030</v>
      </c>
      <c r="U175" s="4445" t="s">
        <v>1031</v>
      </c>
      <c r="V175" s="4445" t="s">
        <v>1032</v>
      </c>
      <c r="W175" s="4445" t="s">
        <v>1033</v>
      </c>
      <c r="X175" s="4445" t="s">
        <v>1057</v>
      </c>
      <c r="Y175" s="4445" t="s">
        <v>761</v>
      </c>
      <c r="Z175" s="1288"/>
      <c r="AA175" s="1289"/>
      <c r="AB175" s="1289"/>
      <c r="AC175" s="1293"/>
      <c r="AD175" s="1293"/>
      <c r="AE175" s="1294"/>
      <c r="AF175" s="2619"/>
      <c r="AG175" s="2620"/>
      <c r="AH175" s="2620"/>
      <c r="AI175" s="2619"/>
      <c r="AJ175" s="2620"/>
      <c r="AK175" s="2620"/>
      <c r="AL175" s="2101"/>
      <c r="AM175" s="1936"/>
      <c r="AN175" s="1936"/>
      <c r="AO175" s="1936"/>
      <c r="AP175" s="1936"/>
      <c r="AQ175" s="1936"/>
      <c r="AR175" s="1936"/>
      <c r="AS175" s="1936"/>
      <c r="AT175" s="1936"/>
      <c r="AU175" s="1936"/>
      <c r="AV175" s="1936"/>
      <c r="AW175" s="1936"/>
      <c r="AX175" s="1936"/>
      <c r="AY175" s="1936"/>
      <c r="AZ175" s="1936"/>
      <c r="BA175" s="1936"/>
      <c r="BB175" s="1936"/>
      <c r="BC175" s="1936"/>
      <c r="BD175" s="1936"/>
      <c r="BE175" s="1936"/>
      <c r="BF175" s="1936"/>
      <c r="BG175" s="4345"/>
    </row>
    <row customHeight="1" ht="19.166666666666664">
      <c r="A176" s="1279" t="s">
        <v>990</v>
      </c>
      <c r="B176" s="1279"/>
      <c r="C176" s="1279"/>
      <c r="D176" s="1273"/>
      <c r="E176" s="1283"/>
      <c r="F176" s="1942"/>
      <c r="G176" s="1943"/>
      <c r="H176" s="2628" t="s">
        <v>1093</v>
      </c>
      <c r="I176" s="2629"/>
      <c r="J176" s="2598"/>
      <c r="K176" s="2630"/>
      <c r="L176" s="2220"/>
      <c r="M176" s="2221"/>
      <c r="N176" s="2621"/>
      <c r="O176" s="2622"/>
      <c r="P176" s="2624"/>
      <c r="Q176" s="4444"/>
      <c r="R176" s="2626"/>
      <c r="S176" s="2627"/>
      <c r="T176" s="2626"/>
      <c r="U176" s="2626"/>
      <c r="V176" s="2626"/>
      <c r="W176" s="2626"/>
      <c r="X176" s="2626"/>
      <c r="Y176" s="2626"/>
      <c r="Z176" s="1941"/>
      <c r="AA176" s="1907">
        <v>1</v>
      </c>
      <c r="AB176" s="1292" t="s">
        <v>1035</v>
      </c>
      <c r="AC176" s="1282">
        <v>15327.53</v>
      </c>
      <c r="AD176" s="1292" t="str">
        <f>AB176</f>
        <v>      Прочие амортизационные отчисления</v>
      </c>
      <c r="AE176" s="1282"/>
      <c r="AF176" s="2619"/>
      <c r="AG176" s="2620"/>
      <c r="AH176" s="2620"/>
      <c r="AI176" s="2619"/>
      <c r="AJ176" s="2620"/>
      <c r="AK176" s="2620"/>
      <c r="AL176" s="2101"/>
      <c r="AM176" s="1936"/>
      <c r="AN176" s="1936"/>
      <c r="AO176" s="1936"/>
      <c r="AP176" s="1936"/>
      <c r="AQ176" s="1936"/>
      <c r="AR176" s="1936"/>
      <c r="AS176" s="1936"/>
      <c r="AT176" s="1936"/>
      <c r="AU176" s="1936"/>
      <c r="AV176" s="1936"/>
      <c r="AW176" s="1936"/>
      <c r="AX176" s="1936"/>
      <c r="AY176" s="1936"/>
      <c r="AZ176" s="1936"/>
      <c r="BA176" s="1936"/>
      <c r="BB176" s="1936"/>
      <c r="BC176" s="1936"/>
      <c r="BD176" s="1936"/>
      <c r="BE176" s="1936"/>
      <c r="BF176" s="1936"/>
      <c r="BG176" s="4345"/>
    </row>
    <row customHeight="1" ht="19.166666666666664">
      <c r="A177" s="1279" t="s">
        <v>990</v>
      </c>
      <c r="B177" s="1279"/>
      <c r="C177" s="1279"/>
      <c r="D177" s="1273"/>
      <c r="E177" s="1283"/>
      <c r="F177" s="1943"/>
      <c r="G177" s="1943"/>
      <c r="H177" s="1943"/>
      <c r="I177" s="1943"/>
      <c r="J177" s="1943"/>
      <c r="K177" s="1943"/>
      <c r="L177" s="1943"/>
      <c r="M177" s="1943"/>
      <c r="N177" s="1943"/>
      <c r="O177" s="1943"/>
      <c r="P177" s="1943"/>
      <c r="Q177" s="1943"/>
      <c r="R177" s="1943"/>
      <c r="S177" s="1943"/>
      <c r="T177" s="1943"/>
      <c r="U177" s="1943"/>
      <c r="V177" s="1943"/>
      <c r="W177" s="1943"/>
      <c r="X177" s="1943"/>
      <c r="Y177" s="1943"/>
      <c r="Z177" s="4330" t="s">
        <v>684</v>
      </c>
      <c r="AA177" s="1927" t="s">
        <v>107</v>
      </c>
      <c r="AB177" s="1292" t="s">
        <v>1036</v>
      </c>
      <c r="AC177" s="1282">
        <v>9236.92</v>
      </c>
      <c r="AD177" s="1292" t="str">
        <f>AB177</f>
        <v>  Прибыль направляемая на инвестиции</v>
      </c>
      <c r="AE177" s="1282"/>
      <c r="AF177" s="1944"/>
      <c r="AG177" s="1872"/>
      <c r="AH177" s="1872"/>
      <c r="AI177" s="1944"/>
      <c r="AJ177" s="1872"/>
      <c r="AK177" s="2100"/>
      <c r="AL177" s="2101"/>
      <c r="AM177" s="1936"/>
      <c r="AN177" s="1936"/>
      <c r="AO177" s="1936"/>
      <c r="AP177" s="1936"/>
      <c r="AQ177" s="1936"/>
      <c r="AR177" s="1936"/>
      <c r="AS177" s="1936"/>
      <c r="AT177" s="1936"/>
      <c r="AU177" s="1936"/>
      <c r="AV177" s="1936"/>
      <c r="AW177" s="1936"/>
      <c r="AX177" s="1936"/>
      <c r="AY177" s="1936"/>
      <c r="AZ177" s="1936"/>
      <c r="BA177" s="1936"/>
      <c r="BB177" s="1936"/>
      <c r="BC177" s="1936"/>
      <c r="BD177" s="1936"/>
      <c r="BE177" s="1936"/>
      <c r="BF177" s="1936"/>
      <c r="BG177" s="4345"/>
    </row>
    <row customHeight="1" ht="19.166666666666664">
      <c r="A178" s="1279" t="s">
        <v>990</v>
      </c>
      <c r="B178" s="1279"/>
      <c r="C178" s="1279"/>
      <c r="D178" s="1273"/>
      <c r="E178" s="1283"/>
      <c r="F178" s="1943"/>
      <c r="G178" s="1943"/>
      <c r="H178" s="1943"/>
      <c r="I178" s="1943"/>
      <c r="J178" s="1943"/>
      <c r="K178" s="1943"/>
      <c r="L178" s="1943"/>
      <c r="M178" s="1943"/>
      <c r="N178" s="1943"/>
      <c r="O178" s="1943"/>
      <c r="P178" s="1943"/>
      <c r="Q178" s="1943"/>
      <c r="R178" s="1943"/>
      <c r="S178" s="1943"/>
      <c r="T178" s="1943"/>
      <c r="U178" s="1943"/>
      <c r="V178" s="1943"/>
      <c r="W178" s="1943"/>
      <c r="X178" s="1943"/>
      <c r="Y178" s="1943"/>
      <c r="Z178" s="4330" t="s">
        <v>684</v>
      </c>
      <c r="AA178" s="1927" t="s">
        <v>90</v>
      </c>
      <c r="AB178" s="1292" t="s">
        <v>1037</v>
      </c>
      <c r="AC178" s="1282">
        <v>98257.64</v>
      </c>
      <c r="AD178" s="1292" t="str">
        <f>AB178</f>
        <v>      Займы, предоставленные Фондом ЖКХ за счет средств ФНБ</v>
      </c>
      <c r="AE178" s="1282"/>
      <c r="AF178" s="1944"/>
      <c r="AG178" s="1872"/>
      <c r="AH178" s="1872"/>
      <c r="AI178" s="1944"/>
      <c r="AJ178" s="1872"/>
      <c r="AK178" s="2100"/>
      <c r="AL178" s="2101"/>
      <c r="AM178" s="1936"/>
      <c r="AN178" s="1936"/>
      <c r="AO178" s="1936"/>
      <c r="AP178" s="1936"/>
      <c r="AQ178" s="1936"/>
      <c r="AR178" s="1936"/>
      <c r="AS178" s="1936"/>
      <c r="AT178" s="1936"/>
      <c r="AU178" s="1936"/>
      <c r="AV178" s="1936"/>
      <c r="AW178" s="1936"/>
      <c r="AX178" s="1936"/>
      <c r="AY178" s="1936"/>
      <c r="AZ178" s="1936"/>
      <c r="BA178" s="1936"/>
      <c r="BB178" s="1936"/>
      <c r="BC178" s="1936"/>
      <c r="BD178" s="1936"/>
      <c r="BE178" s="1936"/>
      <c r="BF178" s="1936"/>
      <c r="BG178" s="4345"/>
    </row>
    <row customHeight="1" ht="11.25">
      <c r="A179" s="1279" t="s">
        <v>990</v>
      </c>
      <c r="B179" s="1279"/>
      <c r="C179" s="1279"/>
      <c r="D179" s="1273"/>
      <c r="E179" s="1283"/>
      <c r="F179" s="1942"/>
      <c r="G179" s="1943"/>
      <c r="H179" s="2628" t="s">
        <v>1093</v>
      </c>
      <c r="I179" s="2629"/>
      <c r="J179" s="2598"/>
      <c r="K179" s="2630"/>
      <c r="L179" s="2220"/>
      <c r="M179" s="2221"/>
      <c r="N179" s="2621"/>
      <c r="O179" s="2622"/>
      <c r="P179" s="2625"/>
      <c r="Q179" s="4444"/>
      <c r="R179" s="2626"/>
      <c r="S179" s="2627"/>
      <c r="T179" s="2626"/>
      <c r="U179" s="2626"/>
      <c r="V179" s="2626"/>
      <c r="W179" s="2626"/>
      <c r="X179" s="2626"/>
      <c r="Y179" s="2626"/>
      <c r="Z179" s="1288"/>
      <c r="AA179" s="1289"/>
      <c r="AB179" s="1354" t="s">
        <v>1038</v>
      </c>
      <c r="AC179" s="1293"/>
      <c r="AD179" s="1293"/>
      <c r="AE179" s="1295"/>
      <c r="AF179" s="2619"/>
      <c r="AG179" s="2620"/>
      <c r="AH179" s="2620"/>
      <c r="AI179" s="2619"/>
      <c r="AJ179" s="2620"/>
      <c r="AK179" s="2620"/>
      <c r="AL179" s="2101"/>
      <c r="AM179" s="1936"/>
      <c r="AN179" s="1936"/>
      <c r="AO179" s="1936"/>
      <c r="AP179" s="1936"/>
      <c r="AQ179" s="1936"/>
      <c r="AR179" s="1936"/>
      <c r="AS179" s="1936"/>
      <c r="AT179" s="1936"/>
      <c r="AU179" s="1936"/>
      <c r="AV179" s="1936"/>
      <c r="AW179" s="1936"/>
      <c r="AX179" s="1936"/>
      <c r="AY179" s="1936"/>
      <c r="AZ179" s="1936"/>
      <c r="BA179" s="1936"/>
      <c r="BB179" s="1936"/>
      <c r="BC179" s="1936"/>
      <c r="BD179" s="1936"/>
      <c r="BE179" s="1936"/>
      <c r="BF179" s="1936"/>
      <c r="BG179" s="4345"/>
    </row>
    <row customHeight="1" ht="25">
      <c r="A180" s="1279" t="s">
        <v>990</v>
      </c>
      <c r="B180" s="1279"/>
      <c r="C180" s="1279"/>
      <c r="D180" s="1273"/>
      <c r="E180" s="1283"/>
      <c r="F180" s="1942"/>
      <c r="G180" s="1943"/>
      <c r="H180" s="2628" t="s">
        <v>1093</v>
      </c>
      <c r="I180" s="2629"/>
      <c r="J180" s="2598"/>
      <c r="K180" s="2630"/>
      <c r="L180" s="2220"/>
      <c r="M180" s="2221"/>
      <c r="N180" s="1288"/>
      <c r="O180" s="1289"/>
      <c r="P180" s="1281" t="s">
        <v>1039</v>
      </c>
      <c r="Q180" s="1289"/>
      <c r="R180" s="1289"/>
      <c r="S180" s="1289"/>
      <c r="T180" s="1289"/>
      <c r="U180" s="1289"/>
      <c r="V180" s="1289"/>
      <c r="W180" s="1289"/>
      <c r="X180" s="1289"/>
      <c r="Y180" s="1289"/>
      <c r="Z180" s="1289"/>
      <c r="AA180" s="1289"/>
      <c r="AB180" s="1289"/>
      <c r="AC180" s="1289"/>
      <c r="AD180" s="1289"/>
      <c r="AE180" s="1296"/>
      <c r="AF180" s="2619"/>
      <c r="AG180" s="2620"/>
      <c r="AH180" s="2620"/>
      <c r="AI180" s="2619"/>
      <c r="AJ180" s="2620"/>
      <c r="AK180" s="2620"/>
      <c r="AL180" s="2101"/>
      <c r="AM180" s="1936"/>
      <c r="AN180" s="1936"/>
      <c r="AO180" s="1936"/>
      <c r="AP180" s="1936"/>
      <c r="AQ180" s="1936"/>
      <c r="AR180" s="1936"/>
      <c r="AS180" s="1936"/>
      <c r="AT180" s="1936"/>
      <c r="AU180" s="1936"/>
      <c r="AV180" s="1936"/>
      <c r="AW180" s="1936"/>
      <c r="AX180" s="1936"/>
      <c r="AY180" s="1936"/>
      <c r="AZ180" s="1936"/>
      <c r="BA180" s="1936"/>
      <c r="BB180" s="1936"/>
      <c r="BC180" s="1936"/>
      <c r="BD180" s="1936"/>
      <c r="BE180" s="1936"/>
      <c r="BF180" s="1936"/>
      <c r="BG180" s="4345"/>
    </row>
    <row customHeight="1" ht="11.25">
      <c r="A181" s="1279" t="s">
        <v>990</v>
      </c>
      <c r="B181" s="1279" t="s">
        <v>1022</v>
      </c>
      <c r="C181" s="1279"/>
      <c r="D181" s="1273"/>
      <c r="E181" s="1283"/>
      <c r="F181" s="1942"/>
      <c r="G181" s="4330" t="s">
        <v>684</v>
      </c>
      <c r="H181" s="2628" t="s">
        <v>1099</v>
      </c>
      <c r="I181" s="2629" t="s">
        <v>1023</v>
      </c>
      <c r="J181" s="2598" t="s">
        <v>1024</v>
      </c>
      <c r="K181" s="2630" t="s">
        <v>1100</v>
      </c>
      <c r="L181" s="2220" t="s">
        <v>19</v>
      </c>
      <c r="M181" s="2221"/>
      <c r="N181" s="2099"/>
      <c r="O181" s="1290" t="s">
        <v>371</v>
      </c>
      <c r="P181" s="1291"/>
      <c r="Q181" s="1291"/>
      <c r="R181" s="1291"/>
      <c r="S181" s="1291"/>
      <c r="T181" s="1291"/>
      <c r="U181" s="1291"/>
      <c r="V181" s="1291"/>
      <c r="W181" s="1291"/>
      <c r="X181" s="1291"/>
      <c r="Y181" s="1291"/>
      <c r="Z181" s="1291"/>
      <c r="AA181" s="1291"/>
      <c r="AB181" s="1291"/>
      <c r="AC181" s="1291"/>
      <c r="AD181" s="1291"/>
      <c r="AE181" s="1291"/>
      <c r="AF181" s="2619">
        <v>2023</v>
      </c>
      <c r="AG181" s="2620" t="s">
        <v>1026</v>
      </c>
      <c r="AH181" s="2620" t="s">
        <v>1027</v>
      </c>
      <c r="AI181" s="2619"/>
      <c r="AJ181" s="2620"/>
      <c r="AK181" s="2620"/>
      <c r="AL181" s="2101"/>
      <c r="AM181" s="1936"/>
      <c r="AN181" s="1936"/>
      <c r="AO181" s="1936"/>
      <c r="AP181" s="1936"/>
      <c r="AQ181" s="1936"/>
      <c r="AR181" s="1936"/>
      <c r="AS181" s="1936"/>
      <c r="AT181" s="1936"/>
      <c r="AU181" s="1936"/>
      <c r="AV181" s="1936"/>
      <c r="AW181" s="1936"/>
      <c r="AX181" s="1936"/>
      <c r="AY181" s="1936"/>
      <c r="AZ181" s="1936"/>
      <c r="BA181" s="1936"/>
      <c r="BB181" s="1936"/>
      <c r="BC181" s="1936"/>
      <c r="BD181" s="1936"/>
      <c r="BE181" s="1936"/>
      <c r="BF181" s="1936"/>
      <c r="BG181" s="4345"/>
    </row>
    <row customHeight="1" ht="11.25">
      <c r="A182" s="1279" t="s">
        <v>990</v>
      </c>
      <c r="B182" s="1279"/>
      <c r="C182" s="1279"/>
      <c r="D182" s="1273"/>
      <c r="E182" s="1283"/>
      <c r="F182" s="1942"/>
      <c r="G182" s="1943"/>
      <c r="H182" s="2628" t="s">
        <v>1097</v>
      </c>
      <c r="I182" s="2629"/>
      <c r="J182" s="2598"/>
      <c r="K182" s="2630"/>
      <c r="L182" s="2220"/>
      <c r="M182" s="2221"/>
      <c r="N182" s="2621"/>
      <c r="O182" s="2622">
        <v>1</v>
      </c>
      <c r="P182" s="2623" t="s">
        <v>65</v>
      </c>
      <c r="Q182" s="4444" t="s">
        <v>1044</v>
      </c>
      <c r="R182" s="4445" t="s">
        <v>1029</v>
      </c>
      <c r="S182" s="4445" t="s">
        <v>1030</v>
      </c>
      <c r="T182" s="4445" t="s">
        <v>1030</v>
      </c>
      <c r="U182" s="4445" t="s">
        <v>1031</v>
      </c>
      <c r="V182" s="4445" t="s">
        <v>1032</v>
      </c>
      <c r="W182" s="4445" t="s">
        <v>1033</v>
      </c>
      <c r="X182" s="4445" t="s">
        <v>1045</v>
      </c>
      <c r="Y182" s="4445" t="s">
        <v>761</v>
      </c>
      <c r="Z182" s="1288"/>
      <c r="AA182" s="1289"/>
      <c r="AB182" s="1289"/>
      <c r="AC182" s="1293"/>
      <c r="AD182" s="1293"/>
      <c r="AE182" s="1294"/>
      <c r="AF182" s="2619"/>
      <c r="AG182" s="2620"/>
      <c r="AH182" s="2620"/>
      <c r="AI182" s="2619"/>
      <c r="AJ182" s="2620"/>
      <c r="AK182" s="2620"/>
      <c r="AL182" s="2101"/>
      <c r="AM182" s="1936"/>
      <c r="AN182" s="1936"/>
      <c r="AO182" s="1936"/>
      <c r="AP182" s="1936"/>
      <c r="AQ182" s="1936"/>
      <c r="AR182" s="1936"/>
      <c r="AS182" s="1936"/>
      <c r="AT182" s="1936"/>
      <c r="AU182" s="1936"/>
      <c r="AV182" s="1936"/>
      <c r="AW182" s="1936"/>
      <c r="AX182" s="1936"/>
      <c r="AY182" s="1936"/>
      <c r="AZ182" s="1936"/>
      <c r="BA182" s="1936"/>
      <c r="BB182" s="1936"/>
      <c r="BC182" s="1936"/>
      <c r="BD182" s="1936"/>
      <c r="BE182" s="1936"/>
      <c r="BF182" s="1936"/>
      <c r="BG182" s="4345"/>
    </row>
    <row customHeight="1" ht="24.166666666666668">
      <c r="A183" s="1279" t="s">
        <v>990</v>
      </c>
      <c r="B183" s="1279"/>
      <c r="C183" s="1279"/>
      <c r="D183" s="1273"/>
      <c r="E183" s="1283"/>
      <c r="F183" s="1942"/>
      <c r="G183" s="1943"/>
      <c r="H183" s="2628" t="s">
        <v>1097</v>
      </c>
      <c r="I183" s="2629"/>
      <c r="J183" s="2598"/>
      <c r="K183" s="2630"/>
      <c r="L183" s="2220"/>
      <c r="M183" s="2221"/>
      <c r="N183" s="2621"/>
      <c r="O183" s="2622"/>
      <c r="P183" s="2624"/>
      <c r="Q183" s="4444"/>
      <c r="R183" s="2626"/>
      <c r="S183" s="2627"/>
      <c r="T183" s="2626"/>
      <c r="U183" s="2626"/>
      <c r="V183" s="2626"/>
      <c r="W183" s="2626"/>
      <c r="X183" s="2626"/>
      <c r="Y183" s="2626"/>
      <c r="Z183" s="1941"/>
      <c r="AA183" s="1907">
        <v>1</v>
      </c>
      <c r="AB183" s="1292" t="s">
        <v>1035</v>
      </c>
      <c r="AC183" s="1282">
        <v>561.58</v>
      </c>
      <c r="AD183" s="1292" t="str">
        <f>AB183</f>
        <v>      Прочие амортизационные отчисления</v>
      </c>
      <c r="AE183" s="1282"/>
      <c r="AF183" s="2619"/>
      <c r="AG183" s="2620"/>
      <c r="AH183" s="2620"/>
      <c r="AI183" s="2619"/>
      <c r="AJ183" s="2620"/>
      <c r="AK183" s="2620"/>
      <c r="AL183" s="2101"/>
      <c r="AM183" s="1936"/>
      <c r="AN183" s="1936"/>
      <c r="AO183" s="1936"/>
      <c r="AP183" s="1936"/>
      <c r="AQ183" s="1936"/>
      <c r="AR183" s="1936"/>
      <c r="AS183" s="1936"/>
      <c r="AT183" s="1936"/>
      <c r="AU183" s="1936"/>
      <c r="AV183" s="1936"/>
      <c r="AW183" s="1936"/>
      <c r="AX183" s="1936"/>
      <c r="AY183" s="1936"/>
      <c r="AZ183" s="1936"/>
      <c r="BA183" s="1936"/>
      <c r="BB183" s="1936"/>
      <c r="BC183" s="1936"/>
      <c r="BD183" s="1936"/>
      <c r="BE183" s="1936"/>
      <c r="BF183" s="1936"/>
      <c r="BG183" s="4345"/>
    </row>
    <row customHeight="1" ht="24.166666666666668">
      <c r="A184" s="1279" t="s">
        <v>990</v>
      </c>
      <c r="B184" s="1279"/>
      <c r="C184" s="1279"/>
      <c r="D184" s="1273"/>
      <c r="E184" s="1283"/>
      <c r="F184" s="1943"/>
      <c r="G184" s="1943"/>
      <c r="H184" s="1943"/>
      <c r="I184" s="1943"/>
      <c r="J184" s="1943"/>
      <c r="K184" s="1943"/>
      <c r="L184" s="1943"/>
      <c r="M184" s="1943"/>
      <c r="N184" s="1943"/>
      <c r="O184" s="1943"/>
      <c r="P184" s="1943"/>
      <c r="Q184" s="1943"/>
      <c r="R184" s="1943"/>
      <c r="S184" s="1943"/>
      <c r="T184" s="1943"/>
      <c r="U184" s="1943"/>
      <c r="V184" s="1943"/>
      <c r="W184" s="1943"/>
      <c r="X184" s="1943"/>
      <c r="Y184" s="1943"/>
      <c r="Z184" s="4330" t="s">
        <v>684</v>
      </c>
      <c r="AA184" s="1927" t="s">
        <v>107</v>
      </c>
      <c r="AB184" s="1292" t="s">
        <v>1036</v>
      </c>
      <c r="AC184" s="1282">
        <v>338.43</v>
      </c>
      <c r="AD184" s="1292" t="str">
        <f>AB184</f>
        <v>  Прибыль направляемая на инвестиции</v>
      </c>
      <c r="AE184" s="1282"/>
      <c r="AF184" s="1944"/>
      <c r="AG184" s="1872"/>
      <c r="AH184" s="1872"/>
      <c r="AI184" s="1944"/>
      <c r="AJ184" s="1872"/>
      <c r="AK184" s="2100"/>
      <c r="AL184" s="2101"/>
      <c r="AM184" s="1936"/>
      <c r="AN184" s="1936"/>
      <c r="AO184" s="1936"/>
      <c r="AP184" s="1936"/>
      <c r="AQ184" s="1936"/>
      <c r="AR184" s="1936"/>
      <c r="AS184" s="1936"/>
      <c r="AT184" s="1936"/>
      <c r="AU184" s="1936"/>
      <c r="AV184" s="1936"/>
      <c r="AW184" s="1936"/>
      <c r="AX184" s="1936"/>
      <c r="AY184" s="1936"/>
      <c r="AZ184" s="1936"/>
      <c r="BA184" s="1936"/>
      <c r="BB184" s="1936"/>
      <c r="BC184" s="1936"/>
      <c r="BD184" s="1936"/>
      <c r="BE184" s="1936"/>
      <c r="BF184" s="1936"/>
      <c r="BG184" s="4345"/>
    </row>
    <row customHeight="1" ht="24.166666666666668">
      <c r="A185" s="1279" t="s">
        <v>990</v>
      </c>
      <c r="B185" s="1279"/>
      <c r="C185" s="1279"/>
      <c r="D185" s="1273"/>
      <c r="E185" s="1283"/>
      <c r="F185" s="1943"/>
      <c r="G185" s="1943"/>
      <c r="H185" s="1943"/>
      <c r="I185" s="1943"/>
      <c r="J185" s="1943"/>
      <c r="K185" s="1943"/>
      <c r="L185" s="1943"/>
      <c r="M185" s="1943"/>
      <c r="N185" s="1943"/>
      <c r="O185" s="1943"/>
      <c r="P185" s="1943"/>
      <c r="Q185" s="1943"/>
      <c r="R185" s="1943"/>
      <c r="S185" s="1943"/>
      <c r="T185" s="1943"/>
      <c r="U185" s="1943"/>
      <c r="V185" s="1943"/>
      <c r="W185" s="1943"/>
      <c r="X185" s="1943"/>
      <c r="Y185" s="1943"/>
      <c r="Z185" s="4330" t="s">
        <v>684</v>
      </c>
      <c r="AA185" s="1927" t="s">
        <v>90</v>
      </c>
      <c r="AB185" s="1292" t="s">
        <v>1037</v>
      </c>
      <c r="AC185" s="1282">
        <v>3600</v>
      </c>
      <c r="AD185" s="1292" t="str">
        <f>AB185</f>
        <v>      Займы, предоставленные Фондом ЖКХ за счет средств ФНБ</v>
      </c>
      <c r="AE185" s="1282"/>
      <c r="AF185" s="1944"/>
      <c r="AG185" s="1872"/>
      <c r="AH185" s="1872"/>
      <c r="AI185" s="1944"/>
      <c r="AJ185" s="1872"/>
      <c r="AK185" s="2100"/>
      <c r="AL185" s="2101"/>
      <c r="AM185" s="1936"/>
      <c r="AN185" s="1936"/>
      <c r="AO185" s="1936"/>
      <c r="AP185" s="1936"/>
      <c r="AQ185" s="1936"/>
      <c r="AR185" s="1936"/>
      <c r="AS185" s="1936"/>
      <c r="AT185" s="1936"/>
      <c r="AU185" s="1936"/>
      <c r="AV185" s="1936"/>
      <c r="AW185" s="1936"/>
      <c r="AX185" s="1936"/>
      <c r="AY185" s="1936"/>
      <c r="AZ185" s="1936"/>
      <c r="BA185" s="1936"/>
      <c r="BB185" s="1936"/>
      <c r="BC185" s="1936"/>
      <c r="BD185" s="1936"/>
      <c r="BE185" s="1936"/>
      <c r="BF185" s="1936"/>
      <c r="BG185" s="4345"/>
    </row>
    <row customHeight="1" ht="11.25">
      <c r="A186" s="1279" t="s">
        <v>990</v>
      </c>
      <c r="B186" s="1279"/>
      <c r="C186" s="1279"/>
      <c r="D186" s="1273"/>
      <c r="E186" s="1283"/>
      <c r="F186" s="1942"/>
      <c r="G186" s="1943"/>
      <c r="H186" s="2628" t="s">
        <v>1097</v>
      </c>
      <c r="I186" s="2629"/>
      <c r="J186" s="2598"/>
      <c r="K186" s="2630"/>
      <c r="L186" s="2220"/>
      <c r="M186" s="2221"/>
      <c r="N186" s="2621"/>
      <c r="O186" s="2622"/>
      <c r="P186" s="2625"/>
      <c r="Q186" s="4444"/>
      <c r="R186" s="2626"/>
      <c r="S186" s="2627"/>
      <c r="T186" s="2626"/>
      <c r="U186" s="2626"/>
      <c r="V186" s="2626"/>
      <c r="W186" s="2626"/>
      <c r="X186" s="2626"/>
      <c r="Y186" s="2626"/>
      <c r="Z186" s="1288"/>
      <c r="AA186" s="1289"/>
      <c r="AB186" s="1354" t="s">
        <v>1038</v>
      </c>
      <c r="AC186" s="1293"/>
      <c r="AD186" s="1293"/>
      <c r="AE186" s="1295"/>
      <c r="AF186" s="2619"/>
      <c r="AG186" s="2620"/>
      <c r="AH186" s="2620"/>
      <c r="AI186" s="2619"/>
      <c r="AJ186" s="2620"/>
      <c r="AK186" s="2620"/>
      <c r="AL186" s="2101"/>
      <c r="AM186" s="1936"/>
      <c r="AN186" s="1936"/>
      <c r="AO186" s="1936"/>
      <c r="AP186" s="1936"/>
      <c r="AQ186" s="1936"/>
      <c r="AR186" s="1936"/>
      <c r="AS186" s="1936"/>
      <c r="AT186" s="1936"/>
      <c r="AU186" s="1936"/>
      <c r="AV186" s="1936"/>
      <c r="AW186" s="1936"/>
      <c r="AX186" s="1936"/>
      <c r="AY186" s="1936"/>
      <c r="AZ186" s="1936"/>
      <c r="BA186" s="1936"/>
      <c r="BB186" s="1936"/>
      <c r="BC186" s="1936"/>
      <c r="BD186" s="1936"/>
      <c r="BE186" s="1936"/>
      <c r="BF186" s="1936"/>
      <c r="BG186" s="4345"/>
    </row>
    <row customHeight="1" ht="27.75">
      <c r="A187" s="1279" t="s">
        <v>990</v>
      </c>
      <c r="B187" s="1279"/>
      <c r="C187" s="1279"/>
      <c r="D187" s="1273"/>
      <c r="E187" s="1283"/>
      <c r="F187" s="1942"/>
      <c r="G187" s="1943"/>
      <c r="H187" s="2628" t="s">
        <v>1097</v>
      </c>
      <c r="I187" s="2629"/>
      <c r="J187" s="2598"/>
      <c r="K187" s="2630"/>
      <c r="L187" s="2220"/>
      <c r="M187" s="2221"/>
      <c r="N187" s="1288"/>
      <c r="O187" s="1289"/>
      <c r="P187" s="1281" t="s">
        <v>1039</v>
      </c>
      <c r="Q187" s="1289"/>
      <c r="R187" s="1289"/>
      <c r="S187" s="1289"/>
      <c r="T187" s="1289"/>
      <c r="U187" s="1289"/>
      <c r="V187" s="1289"/>
      <c r="W187" s="1289"/>
      <c r="X187" s="1289"/>
      <c r="Y187" s="1289"/>
      <c r="Z187" s="1289"/>
      <c r="AA187" s="1289"/>
      <c r="AB187" s="1289"/>
      <c r="AC187" s="1289"/>
      <c r="AD187" s="1289"/>
      <c r="AE187" s="1296"/>
      <c r="AF187" s="2619"/>
      <c r="AG187" s="2620"/>
      <c r="AH187" s="2620"/>
      <c r="AI187" s="2619"/>
      <c r="AJ187" s="2620"/>
      <c r="AK187" s="2620"/>
      <c r="AL187" s="2101"/>
      <c r="AM187" s="1936"/>
      <c r="AN187" s="1936"/>
      <c r="AO187" s="1936"/>
      <c r="AP187" s="1936"/>
      <c r="AQ187" s="1936"/>
      <c r="AR187" s="1936"/>
      <c r="AS187" s="1936"/>
      <c r="AT187" s="1936"/>
      <c r="AU187" s="1936"/>
      <c r="AV187" s="1936"/>
      <c r="AW187" s="1936"/>
      <c r="AX187" s="1936"/>
      <c r="AY187" s="1936"/>
      <c r="AZ187" s="1936"/>
      <c r="BA187" s="1936"/>
      <c r="BB187" s="1936"/>
      <c r="BC187" s="1936"/>
      <c r="BD187" s="1936"/>
      <c r="BE187" s="1936"/>
      <c r="BF187" s="1936"/>
      <c r="BG187" s="4345"/>
    </row>
    <row customHeight="1" ht="11.25">
      <c r="A188" s="1279" t="s">
        <v>990</v>
      </c>
      <c r="B188" s="1279" t="s">
        <v>1022</v>
      </c>
      <c r="C188" s="1279"/>
      <c r="D188" s="1273"/>
      <c r="E188" s="1283"/>
      <c r="F188" s="1942"/>
      <c r="G188" s="4330" t="s">
        <v>684</v>
      </c>
      <c r="H188" s="2628" t="s">
        <v>1101</v>
      </c>
      <c r="I188" s="2629" t="s">
        <v>1023</v>
      </c>
      <c r="J188" s="2598" t="s">
        <v>1024</v>
      </c>
      <c r="K188" s="2630" t="s">
        <v>1102</v>
      </c>
      <c r="L188" s="2220" t="s">
        <v>19</v>
      </c>
      <c r="M188" s="2221"/>
      <c r="N188" s="2099"/>
      <c r="O188" s="1290" t="s">
        <v>371</v>
      </c>
      <c r="P188" s="1291"/>
      <c r="Q188" s="1291"/>
      <c r="R188" s="1291"/>
      <c r="S188" s="1291"/>
      <c r="T188" s="1291"/>
      <c r="U188" s="1291"/>
      <c r="V188" s="1291"/>
      <c r="W188" s="1291"/>
      <c r="X188" s="1291"/>
      <c r="Y188" s="1291"/>
      <c r="Z188" s="1291"/>
      <c r="AA188" s="1291"/>
      <c r="AB188" s="1291"/>
      <c r="AC188" s="1291"/>
      <c r="AD188" s="1291"/>
      <c r="AE188" s="1291"/>
      <c r="AF188" s="2619">
        <v>2023</v>
      </c>
      <c r="AG188" s="2620" t="s">
        <v>1103</v>
      </c>
      <c r="AH188" s="2620" t="s">
        <v>1027</v>
      </c>
      <c r="AI188" s="2619"/>
      <c r="AJ188" s="2620"/>
      <c r="AK188" s="2620"/>
      <c r="AL188" s="2101"/>
      <c r="AM188" s="1936"/>
      <c r="AN188" s="1936"/>
      <c r="AO188" s="1936"/>
      <c r="AP188" s="1936"/>
      <c r="AQ188" s="1936"/>
      <c r="AR188" s="1936"/>
      <c r="AS188" s="1936"/>
      <c r="AT188" s="1936"/>
      <c r="AU188" s="1936"/>
      <c r="AV188" s="1936"/>
      <c r="AW188" s="1936"/>
      <c r="AX188" s="1936"/>
      <c r="AY188" s="1936"/>
      <c r="AZ188" s="1936"/>
      <c r="BA188" s="1936"/>
      <c r="BB188" s="1936"/>
      <c r="BC188" s="1936"/>
      <c r="BD188" s="1936"/>
      <c r="BE188" s="1936"/>
      <c r="BF188" s="1936"/>
      <c r="BG188" s="4345"/>
    </row>
    <row customHeight="1" ht="11.25">
      <c r="A189" s="1279" t="s">
        <v>990</v>
      </c>
      <c r="B189" s="1279"/>
      <c r="C189" s="1279"/>
      <c r="D189" s="1273"/>
      <c r="E189" s="1283"/>
      <c r="F189" s="1942"/>
      <c r="G189" s="1943"/>
      <c r="H189" s="2628" t="s">
        <v>1099</v>
      </c>
      <c r="I189" s="2629"/>
      <c r="J189" s="2598"/>
      <c r="K189" s="2630"/>
      <c r="L189" s="2220"/>
      <c r="M189" s="2221"/>
      <c r="N189" s="2621"/>
      <c r="O189" s="2622">
        <v>1</v>
      </c>
      <c r="P189" s="2623" t="s">
        <v>65</v>
      </c>
      <c r="Q189" s="4444" t="s">
        <v>1085</v>
      </c>
      <c r="R189" s="4445" t="s">
        <v>1029</v>
      </c>
      <c r="S189" s="4445" t="s">
        <v>1030</v>
      </c>
      <c r="T189" s="4445" t="s">
        <v>1030</v>
      </c>
      <c r="U189" s="4445" t="s">
        <v>1031</v>
      </c>
      <c r="V189" s="4445" t="s">
        <v>1032</v>
      </c>
      <c r="W189" s="4445" t="s">
        <v>1033</v>
      </c>
      <c r="X189" s="4445" t="s">
        <v>1086</v>
      </c>
      <c r="Y189" s="4445" t="s">
        <v>761</v>
      </c>
      <c r="Z189" s="1288"/>
      <c r="AA189" s="1289"/>
      <c r="AB189" s="1289"/>
      <c r="AC189" s="1293"/>
      <c r="AD189" s="1293"/>
      <c r="AE189" s="1294"/>
      <c r="AF189" s="2619"/>
      <c r="AG189" s="2620"/>
      <c r="AH189" s="2620"/>
      <c r="AI189" s="2619"/>
      <c r="AJ189" s="2620"/>
      <c r="AK189" s="2620"/>
      <c r="AL189" s="2101"/>
      <c r="AM189" s="1936"/>
      <c r="AN189" s="1936"/>
      <c r="AO189" s="1936"/>
      <c r="AP189" s="1936"/>
      <c r="AQ189" s="1936"/>
      <c r="AR189" s="1936"/>
      <c r="AS189" s="1936"/>
      <c r="AT189" s="1936"/>
      <c r="AU189" s="1936"/>
      <c r="AV189" s="1936"/>
      <c r="AW189" s="1936"/>
      <c r="AX189" s="1936"/>
      <c r="AY189" s="1936"/>
      <c r="AZ189" s="1936"/>
      <c r="BA189" s="1936"/>
      <c r="BB189" s="1936"/>
      <c r="BC189" s="1936"/>
      <c r="BD189" s="1936"/>
      <c r="BE189" s="1936"/>
      <c r="BF189" s="1936"/>
      <c r="BG189" s="4345"/>
    </row>
    <row customHeight="1" ht="19.999999999999996">
      <c r="A190" s="1279" t="s">
        <v>990</v>
      </c>
      <c r="B190" s="1279"/>
      <c r="C190" s="1279"/>
      <c r="D190" s="1273"/>
      <c r="E190" s="1283"/>
      <c r="F190" s="1942"/>
      <c r="G190" s="1943"/>
      <c r="H190" s="2628" t="s">
        <v>1099</v>
      </c>
      <c r="I190" s="2629"/>
      <c r="J190" s="2598"/>
      <c r="K190" s="2630"/>
      <c r="L190" s="2220"/>
      <c r="M190" s="2221"/>
      <c r="N190" s="2621"/>
      <c r="O190" s="2622"/>
      <c r="P190" s="2624"/>
      <c r="Q190" s="4444"/>
      <c r="R190" s="2626"/>
      <c r="S190" s="2627"/>
      <c r="T190" s="2626"/>
      <c r="U190" s="2626"/>
      <c r="V190" s="2626"/>
      <c r="W190" s="2626"/>
      <c r="X190" s="2626"/>
      <c r="Y190" s="2626"/>
      <c r="Z190" s="1941"/>
      <c r="AA190" s="1907">
        <v>1</v>
      </c>
      <c r="AB190" s="1292" t="s">
        <v>1035</v>
      </c>
      <c r="AC190" s="1282">
        <v>60537.86</v>
      </c>
      <c r="AD190" s="1292" t="str">
        <f>AB190</f>
        <v>      Прочие амортизационные отчисления</v>
      </c>
      <c r="AE190" s="1282"/>
      <c r="AF190" s="2619"/>
      <c r="AG190" s="2620"/>
      <c r="AH190" s="2620"/>
      <c r="AI190" s="2619"/>
      <c r="AJ190" s="2620"/>
      <c r="AK190" s="2620"/>
      <c r="AL190" s="2101"/>
      <c r="AM190" s="1936"/>
      <c r="AN190" s="1936"/>
      <c r="AO190" s="1936"/>
      <c r="AP190" s="1936"/>
      <c r="AQ190" s="1936"/>
      <c r="AR190" s="1936"/>
      <c r="AS190" s="1936"/>
      <c r="AT190" s="1936"/>
      <c r="AU190" s="1936"/>
      <c r="AV190" s="1936"/>
      <c r="AW190" s="1936"/>
      <c r="AX190" s="1936"/>
      <c r="AY190" s="1936"/>
      <c r="AZ190" s="1936"/>
      <c r="BA190" s="1936"/>
      <c r="BB190" s="1936"/>
      <c r="BC190" s="1936"/>
      <c r="BD190" s="1936"/>
      <c r="BE190" s="1936"/>
      <c r="BF190" s="1936"/>
      <c r="BG190" s="4345"/>
    </row>
    <row customHeight="1" ht="19.999999999999996">
      <c r="A191" s="1279" t="s">
        <v>990</v>
      </c>
      <c r="B191" s="1279"/>
      <c r="C191" s="1279"/>
      <c r="D191" s="1273"/>
      <c r="E191" s="1283"/>
      <c r="F191" s="1943"/>
      <c r="G191" s="1943"/>
      <c r="H191" s="1943"/>
      <c r="I191" s="1943"/>
      <c r="J191" s="1943"/>
      <c r="K191" s="1943"/>
      <c r="L191" s="1943"/>
      <c r="M191" s="1943"/>
      <c r="N191" s="1943"/>
      <c r="O191" s="1943"/>
      <c r="P191" s="1943"/>
      <c r="Q191" s="1943"/>
      <c r="R191" s="1943"/>
      <c r="S191" s="1943"/>
      <c r="T191" s="1943"/>
      <c r="U191" s="1943"/>
      <c r="V191" s="1943"/>
      <c r="W191" s="1943"/>
      <c r="X191" s="1943"/>
      <c r="Y191" s="1943"/>
      <c r="Z191" s="4330" t="s">
        <v>684</v>
      </c>
      <c r="AA191" s="1927" t="s">
        <v>107</v>
      </c>
      <c r="AB191" s="1292" t="s">
        <v>1036</v>
      </c>
      <c r="AC191" s="1282">
        <v>36482.28</v>
      </c>
      <c r="AD191" s="1292" t="str">
        <f>AB191</f>
        <v>  Прибыль направляемая на инвестиции</v>
      </c>
      <c r="AE191" s="1282"/>
      <c r="AF191" s="1944"/>
      <c r="AG191" s="1872"/>
      <c r="AH191" s="1872"/>
      <c r="AI191" s="1944"/>
      <c r="AJ191" s="1872"/>
      <c r="AK191" s="2100"/>
      <c r="AL191" s="2101"/>
      <c r="AM191" s="1936"/>
      <c r="AN191" s="1936"/>
      <c r="AO191" s="1936"/>
      <c r="AP191" s="1936"/>
      <c r="AQ191" s="1936"/>
      <c r="AR191" s="1936"/>
      <c r="AS191" s="1936"/>
      <c r="AT191" s="1936"/>
      <c r="AU191" s="1936"/>
      <c r="AV191" s="1936"/>
      <c r="AW191" s="1936"/>
      <c r="AX191" s="1936"/>
      <c r="AY191" s="1936"/>
      <c r="AZ191" s="1936"/>
      <c r="BA191" s="1936"/>
      <c r="BB191" s="1936"/>
      <c r="BC191" s="1936"/>
      <c r="BD191" s="1936"/>
      <c r="BE191" s="1936"/>
      <c r="BF191" s="1936"/>
      <c r="BG191" s="4345"/>
    </row>
    <row customHeight="1" ht="19.999999999999996">
      <c r="A192" s="1279" t="s">
        <v>990</v>
      </c>
      <c r="B192" s="1279"/>
      <c r="C192" s="1279"/>
      <c r="D192" s="1273"/>
      <c r="E192" s="1283"/>
      <c r="F192" s="1943"/>
      <c r="G192" s="1943"/>
      <c r="H192" s="1943"/>
      <c r="I192" s="1943"/>
      <c r="J192" s="1943"/>
      <c r="K192" s="1943"/>
      <c r="L192" s="1943"/>
      <c r="M192" s="1943"/>
      <c r="N192" s="1943"/>
      <c r="O192" s="1943"/>
      <c r="P192" s="1943"/>
      <c r="Q192" s="1943"/>
      <c r="R192" s="1943"/>
      <c r="S192" s="1943"/>
      <c r="T192" s="1943"/>
      <c r="U192" s="1943"/>
      <c r="V192" s="1943"/>
      <c r="W192" s="1943"/>
      <c r="X192" s="1943"/>
      <c r="Y192" s="1943"/>
      <c r="Z192" s="4330" t="s">
        <v>684</v>
      </c>
      <c r="AA192" s="1927" t="s">
        <v>90</v>
      </c>
      <c r="AB192" s="1292" t="s">
        <v>1037</v>
      </c>
      <c r="AC192" s="1282">
        <v>388079.86</v>
      </c>
      <c r="AD192" s="1292" t="str">
        <f>AB192</f>
        <v>      Займы, предоставленные Фондом ЖКХ за счет средств ФНБ</v>
      </c>
      <c r="AE192" s="1282"/>
      <c r="AF192" s="1944"/>
      <c r="AG192" s="1872"/>
      <c r="AH192" s="1872"/>
      <c r="AI192" s="1944"/>
      <c r="AJ192" s="1872"/>
      <c r="AK192" s="2100"/>
      <c r="AL192" s="2101"/>
      <c r="AM192" s="1936"/>
      <c r="AN192" s="1936"/>
      <c r="AO192" s="1936"/>
      <c r="AP192" s="1936"/>
      <c r="AQ192" s="1936"/>
      <c r="AR192" s="1936"/>
      <c r="AS192" s="1936"/>
      <c r="AT192" s="1936"/>
      <c r="AU192" s="1936"/>
      <c r="AV192" s="1936"/>
      <c r="AW192" s="1936"/>
      <c r="AX192" s="1936"/>
      <c r="AY192" s="1936"/>
      <c r="AZ192" s="1936"/>
      <c r="BA192" s="1936"/>
      <c r="BB192" s="1936"/>
      <c r="BC192" s="1936"/>
      <c r="BD192" s="1936"/>
      <c r="BE192" s="1936"/>
      <c r="BF192" s="1936"/>
      <c r="BG192" s="4345"/>
    </row>
    <row customHeight="1" ht="11.25">
      <c r="A193" s="1279" t="s">
        <v>990</v>
      </c>
      <c r="B193" s="1279"/>
      <c r="C193" s="1279"/>
      <c r="D193" s="1273"/>
      <c r="E193" s="1283"/>
      <c r="F193" s="1942"/>
      <c r="G193" s="1943"/>
      <c r="H193" s="2628" t="s">
        <v>1099</v>
      </c>
      <c r="I193" s="2629"/>
      <c r="J193" s="2598"/>
      <c r="K193" s="2630"/>
      <c r="L193" s="2220"/>
      <c r="M193" s="2221"/>
      <c r="N193" s="2621"/>
      <c r="O193" s="2622"/>
      <c r="P193" s="2625"/>
      <c r="Q193" s="4444"/>
      <c r="R193" s="2626"/>
      <c r="S193" s="2627"/>
      <c r="T193" s="2626"/>
      <c r="U193" s="2626"/>
      <c r="V193" s="2626"/>
      <c r="W193" s="2626"/>
      <c r="X193" s="2626"/>
      <c r="Y193" s="2626"/>
      <c r="Z193" s="1288"/>
      <c r="AA193" s="1289"/>
      <c r="AB193" s="1354" t="s">
        <v>1038</v>
      </c>
      <c r="AC193" s="1293"/>
      <c r="AD193" s="1293"/>
      <c r="AE193" s="1295"/>
      <c r="AF193" s="2619"/>
      <c r="AG193" s="2620"/>
      <c r="AH193" s="2620"/>
      <c r="AI193" s="2619"/>
      <c r="AJ193" s="2620"/>
      <c r="AK193" s="2620"/>
      <c r="AL193" s="2101"/>
      <c r="AM193" s="1936"/>
      <c r="AN193" s="1936"/>
      <c r="AO193" s="1936"/>
      <c r="AP193" s="1936"/>
      <c r="AQ193" s="1936"/>
      <c r="AR193" s="1936"/>
      <c r="AS193" s="1936"/>
      <c r="AT193" s="1936"/>
      <c r="AU193" s="1936"/>
      <c r="AV193" s="1936"/>
      <c r="AW193" s="1936"/>
      <c r="AX193" s="1936"/>
      <c r="AY193" s="1936"/>
      <c r="AZ193" s="1936"/>
      <c r="BA193" s="1936"/>
      <c r="BB193" s="1936"/>
      <c r="BC193" s="1936"/>
      <c r="BD193" s="1936"/>
      <c r="BE193" s="1936"/>
      <c r="BF193" s="1936"/>
      <c r="BG193" s="4345"/>
    </row>
    <row customHeight="1" ht="17.5">
      <c r="A194" s="1279" t="s">
        <v>990</v>
      </c>
      <c r="B194" s="1279"/>
      <c r="C194" s="1279"/>
      <c r="D194" s="1273"/>
      <c r="E194" s="1283"/>
      <c r="F194" s="1942"/>
      <c r="G194" s="1943"/>
      <c r="H194" s="2628" t="s">
        <v>1099</v>
      </c>
      <c r="I194" s="2629"/>
      <c r="J194" s="2598"/>
      <c r="K194" s="2630"/>
      <c r="L194" s="2220"/>
      <c r="M194" s="2221"/>
      <c r="N194" s="1288"/>
      <c r="O194" s="1289"/>
      <c r="P194" s="1281" t="s">
        <v>1039</v>
      </c>
      <c r="Q194" s="1289"/>
      <c r="R194" s="1289"/>
      <c r="S194" s="1289"/>
      <c r="T194" s="1289"/>
      <c r="U194" s="1289"/>
      <c r="V194" s="1289"/>
      <c r="W194" s="1289"/>
      <c r="X194" s="1289"/>
      <c r="Y194" s="1289"/>
      <c r="Z194" s="1289"/>
      <c r="AA194" s="1289"/>
      <c r="AB194" s="1289"/>
      <c r="AC194" s="1289"/>
      <c r="AD194" s="1289"/>
      <c r="AE194" s="1296"/>
      <c r="AF194" s="2619"/>
      <c r="AG194" s="2620"/>
      <c r="AH194" s="2620"/>
      <c r="AI194" s="2619"/>
      <c r="AJ194" s="2620"/>
      <c r="AK194" s="2620"/>
      <c r="AL194" s="2101"/>
      <c r="AM194" s="1936"/>
      <c r="AN194" s="1936"/>
      <c r="AO194" s="1936"/>
      <c r="AP194" s="1936"/>
      <c r="AQ194" s="1936"/>
      <c r="AR194" s="1936"/>
      <c r="AS194" s="1936"/>
      <c r="AT194" s="1936"/>
      <c r="AU194" s="1936"/>
      <c r="AV194" s="1936"/>
      <c r="AW194" s="1936"/>
      <c r="AX194" s="1936"/>
      <c r="AY194" s="1936"/>
      <c r="AZ194" s="1936"/>
      <c r="BA194" s="1936"/>
      <c r="BB194" s="1936"/>
      <c r="BC194" s="1936"/>
      <c r="BD194" s="1936"/>
      <c r="BE194" s="1936"/>
      <c r="BF194" s="1936"/>
      <c r="BG194" s="4345"/>
    </row>
    <row customHeight="1" ht="30">
      <c r="A195" s="1279" t="s">
        <v>990</v>
      </c>
      <c r="B195" s="1279"/>
      <c r="C195" s="1279"/>
      <c r="D195" s="1273"/>
      <c r="E195" s="1283"/>
      <c r="F195" s="2650"/>
      <c r="G195" s="1303"/>
      <c r="H195" s="1303"/>
      <c r="I195" s="2648" t="s">
        <v>1104</v>
      </c>
      <c r="J195" s="2648"/>
      <c r="K195" s="2648"/>
      <c r="L195" s="1286"/>
      <c r="M195" s="1286"/>
      <c r="N195" s="1287"/>
      <c r="O195" s="1287"/>
      <c r="P195" s="1287"/>
      <c r="Q195" s="1287"/>
      <c r="R195" s="1287"/>
      <c r="S195" s="1287"/>
      <c r="T195" s="1287"/>
      <c r="U195" s="1287"/>
      <c r="V195" s="1287"/>
      <c r="W195" s="1287"/>
      <c r="X195" s="1287"/>
      <c r="Y195" s="1287"/>
      <c r="Z195" s="1287"/>
      <c r="AA195" s="1287"/>
      <c r="AB195" s="1287"/>
      <c r="AC195" s="1287"/>
      <c r="AD195" s="1287"/>
      <c r="AE195" s="1287"/>
      <c r="AF195" s="1287"/>
      <c r="AG195" s="1286"/>
      <c r="AH195" s="1286"/>
      <c r="AI195" s="1287"/>
      <c r="AJ195" s="1286"/>
      <c r="AK195" s="1287"/>
      <c r="AL195" s="2101"/>
      <c r="AM195" s="1936"/>
      <c r="AN195" s="1936"/>
      <c r="AO195" s="1936"/>
      <c r="AP195" s="1936"/>
      <c r="AQ195" s="1936"/>
      <c r="AR195" s="1936"/>
      <c r="AS195" s="1936"/>
      <c r="AT195" s="1936"/>
      <c r="AU195" s="1936"/>
      <c r="AV195" s="1936"/>
      <c r="AW195" s="1936"/>
      <c r="AX195" s="1936"/>
      <c r="AY195" s="1936"/>
      <c r="AZ195" s="1936"/>
      <c r="BA195" s="1936"/>
      <c r="BB195" s="1936"/>
      <c r="BC195" s="1936"/>
      <c r="BD195" s="1936"/>
      <c r="BE195" s="1936"/>
      <c r="BF195" s="1936"/>
      <c r="BG195" s="4345"/>
    </row>
    <row customHeight="1" ht="33">
      <c r="A196" s="1279" t="s">
        <v>990</v>
      </c>
      <c r="B196" s="1279"/>
      <c r="C196" s="1279"/>
      <c r="D196" s="1273"/>
      <c r="E196" s="1283"/>
      <c r="F196" s="2649">
        <v>2024</v>
      </c>
      <c r="G196" s="2628"/>
      <c r="H196" s="2653" t="s">
        <v>371</v>
      </c>
      <c r="I196" s="2654"/>
      <c r="J196" s="2655"/>
      <c r="K196" s="2655"/>
      <c r="L196" s="2647"/>
      <c r="M196" s="2381"/>
      <c r="N196" s="2149"/>
      <c r="O196" s="2148"/>
      <c r="P196" s="2149"/>
      <c r="Q196" s="2149"/>
      <c r="R196" s="2149"/>
      <c r="S196" s="2149"/>
      <c r="T196" s="2149"/>
      <c r="U196" s="2149"/>
      <c r="V196" s="2149"/>
      <c r="W196" s="2149"/>
      <c r="X196" s="2149"/>
      <c r="Y196" s="2149"/>
      <c r="Z196" s="2149"/>
      <c r="AA196" s="2149"/>
      <c r="AB196" s="2149"/>
      <c r="AC196" s="2149"/>
      <c r="AD196" s="2149"/>
      <c r="AE196" s="2149"/>
      <c r="AF196" s="2651"/>
      <c r="AG196" s="2647"/>
      <c r="AH196" s="2647"/>
      <c r="AI196" s="2651"/>
      <c r="AJ196" s="2647"/>
      <c r="AK196" s="2647"/>
      <c r="AL196" s="2101"/>
      <c r="AM196" s="1936"/>
      <c r="AN196" s="1936"/>
      <c r="AO196" s="1936"/>
      <c r="AP196" s="1936"/>
      <c r="AQ196" s="1936"/>
      <c r="AR196" s="1936"/>
      <c r="AS196" s="1936"/>
      <c r="AT196" s="1936"/>
      <c r="AU196" s="1936"/>
      <c r="AV196" s="1936"/>
      <c r="AW196" s="1936"/>
      <c r="AX196" s="1936"/>
      <c r="AY196" s="1936"/>
      <c r="AZ196" s="1936"/>
      <c r="BA196" s="1936"/>
      <c r="BB196" s="1936"/>
      <c r="BC196" s="1936"/>
      <c r="BD196" s="1936"/>
      <c r="BE196" s="1936"/>
      <c r="BF196" s="1936"/>
      <c r="BG196" s="4345"/>
    </row>
    <row customHeight="1" ht="5.25">
      <c r="A197" s="1279" t="s">
        <v>990</v>
      </c>
      <c r="B197" s="1279"/>
      <c r="C197" s="1279"/>
      <c r="D197" s="1273"/>
      <c r="E197" s="1283"/>
      <c r="F197" s="2649"/>
      <c r="G197" s="2628"/>
      <c r="H197" s="2653"/>
      <c r="I197" s="2654"/>
      <c r="J197" s="2655"/>
      <c r="K197" s="2655"/>
      <c r="L197" s="2647"/>
      <c r="M197" s="2381"/>
      <c r="N197" s="2656"/>
      <c r="O197" s="2657"/>
      <c r="P197" s="2701"/>
      <c r="Q197" s="2652"/>
      <c r="R197" s="2652"/>
      <c r="S197" s="2652"/>
      <c r="T197" s="2652"/>
      <c r="U197" s="2652"/>
      <c r="V197" s="2652"/>
      <c r="W197" s="2652"/>
      <c r="X197" s="2652"/>
      <c r="Y197" s="2652"/>
      <c r="Z197" s="2150"/>
      <c r="AA197" s="2151"/>
      <c r="AB197" s="2151"/>
      <c r="AC197" s="2152"/>
      <c r="AD197" s="2152"/>
      <c r="AE197" s="2153"/>
      <c r="AF197" s="2651"/>
      <c r="AG197" s="2647"/>
      <c r="AH197" s="2647"/>
      <c r="AI197" s="2651"/>
      <c r="AJ197" s="2647"/>
      <c r="AK197" s="2647"/>
      <c r="AL197" s="2101"/>
      <c r="AM197" s="1936"/>
      <c r="AN197" s="1936"/>
      <c r="AO197" s="1936"/>
      <c r="AP197" s="1936"/>
      <c r="AQ197" s="1936"/>
      <c r="AR197" s="1936"/>
      <c r="AS197" s="1936"/>
      <c r="AT197" s="1936"/>
      <c r="AU197" s="1936"/>
      <c r="AV197" s="1936"/>
      <c r="AW197" s="1936"/>
      <c r="AX197" s="1936"/>
      <c r="AY197" s="1936"/>
      <c r="AZ197" s="1936"/>
      <c r="BA197" s="1936"/>
      <c r="BB197" s="1936"/>
      <c r="BC197" s="1936"/>
      <c r="BD197" s="1936"/>
      <c r="BE197" s="1936"/>
      <c r="BF197" s="1936"/>
      <c r="BG197" s="4345"/>
    </row>
    <row customHeight="1" ht="6.75">
      <c r="A198" s="1279" t="s">
        <v>990</v>
      </c>
      <c r="B198" s="1279"/>
      <c r="C198" s="1279"/>
      <c r="D198" s="1273"/>
      <c r="E198" s="1283"/>
      <c r="F198" s="2649"/>
      <c r="G198" s="2628"/>
      <c r="H198" s="2653"/>
      <c r="I198" s="2654"/>
      <c r="J198" s="2655"/>
      <c r="K198" s="2655"/>
      <c r="L198" s="2647"/>
      <c r="M198" s="2381"/>
      <c r="N198" s="2656"/>
      <c r="O198" s="2657"/>
      <c r="P198" s="2702"/>
      <c r="Q198" s="2652"/>
      <c r="R198" s="2652"/>
      <c r="S198" s="2652"/>
      <c r="T198" s="2652"/>
      <c r="U198" s="2652"/>
      <c r="V198" s="2652"/>
      <c r="W198" s="2652"/>
      <c r="X198" s="2652"/>
      <c r="Y198" s="2652"/>
      <c r="Z198" s="2154"/>
      <c r="AA198" s="2155"/>
      <c r="AB198" s="2156"/>
      <c r="AC198" s="2157"/>
      <c r="AD198" s="2156"/>
      <c r="AE198" s="2157"/>
      <c r="AF198" s="2651"/>
      <c r="AG198" s="2647"/>
      <c r="AH198" s="2647"/>
      <c r="AI198" s="2651"/>
      <c r="AJ198" s="2647"/>
      <c r="AK198" s="2647"/>
      <c r="AL198" s="2101"/>
      <c r="AM198" s="1936"/>
      <c r="AN198" s="1936"/>
      <c r="AO198" s="1936"/>
      <c r="AP198" s="1936"/>
      <c r="AQ198" s="1936"/>
      <c r="AR198" s="1936"/>
      <c r="AS198" s="1936"/>
      <c r="AT198" s="1936"/>
      <c r="AU198" s="1936"/>
      <c r="AV198" s="1936"/>
      <c r="AW198" s="1936"/>
      <c r="AX198" s="1936"/>
      <c r="AY198" s="1936"/>
      <c r="AZ198" s="1936"/>
      <c r="BA198" s="1936"/>
      <c r="BB198" s="1936"/>
      <c r="BC198" s="1936"/>
      <c r="BD198" s="1936"/>
      <c r="BE198" s="1936"/>
      <c r="BF198" s="1936"/>
      <c r="BG198" s="4345"/>
    </row>
    <row customHeight="1" ht="8.25">
      <c r="A199" s="1279" t="s">
        <v>990</v>
      </c>
      <c r="B199" s="1279"/>
      <c r="C199" s="1279"/>
      <c r="D199" s="1273"/>
      <c r="E199" s="1283"/>
      <c r="F199" s="2649"/>
      <c r="G199" s="2628"/>
      <c r="H199" s="2653"/>
      <c r="I199" s="2654"/>
      <c r="J199" s="2655"/>
      <c r="K199" s="2655"/>
      <c r="L199" s="2647"/>
      <c r="M199" s="2381"/>
      <c r="N199" s="2656"/>
      <c r="O199" s="2657"/>
      <c r="P199" s="2703"/>
      <c r="Q199" s="2652"/>
      <c r="R199" s="2652"/>
      <c r="S199" s="2652"/>
      <c r="T199" s="2652"/>
      <c r="U199" s="2652"/>
      <c r="V199" s="2652"/>
      <c r="W199" s="2652"/>
      <c r="X199" s="2652"/>
      <c r="Y199" s="2652"/>
      <c r="Z199" s="2150"/>
      <c r="AA199" s="2151"/>
      <c r="AB199" s="2158"/>
      <c r="AC199" s="2152"/>
      <c r="AD199" s="2152"/>
      <c r="AE199" s="2159"/>
      <c r="AF199" s="2651"/>
      <c r="AG199" s="2647"/>
      <c r="AH199" s="2647"/>
      <c r="AI199" s="2651"/>
      <c r="AJ199" s="2647"/>
      <c r="AK199" s="2647"/>
      <c r="AL199" s="2101"/>
      <c r="AM199" s="1936"/>
      <c r="AN199" s="1936"/>
      <c r="AO199" s="1936"/>
      <c r="AP199" s="1936"/>
      <c r="AQ199" s="1936"/>
      <c r="AR199" s="1936"/>
      <c r="AS199" s="1936"/>
      <c r="AT199" s="1936"/>
      <c r="AU199" s="1936"/>
      <c r="AV199" s="1936"/>
      <c r="AW199" s="1936"/>
      <c r="AX199" s="1936"/>
      <c r="AY199" s="1936"/>
      <c r="AZ199" s="1936"/>
      <c r="BA199" s="1936"/>
      <c r="BB199" s="1936"/>
      <c r="BC199" s="1936"/>
      <c r="BD199" s="1936"/>
      <c r="BE199" s="1936"/>
      <c r="BF199" s="1936"/>
      <c r="BG199" s="4345"/>
    </row>
    <row customHeight="1" ht="0">
      <c r="A200" s="1279" t="s">
        <v>990</v>
      </c>
      <c r="B200" s="1279"/>
      <c r="C200" s="1279"/>
      <c r="D200" s="1273"/>
      <c r="E200" s="1283"/>
      <c r="F200" s="2649"/>
      <c r="G200" s="2628"/>
      <c r="H200" s="2653"/>
      <c r="I200" s="2654"/>
      <c r="J200" s="2655"/>
      <c r="K200" s="2655"/>
      <c r="L200" s="2647"/>
      <c r="M200" s="2381"/>
      <c r="N200" s="2151"/>
      <c r="O200" s="2151"/>
      <c r="P200" s="2158"/>
      <c r="Q200" s="2151"/>
      <c r="R200" s="2151"/>
      <c r="S200" s="2151"/>
      <c r="T200" s="2151"/>
      <c r="U200" s="2151"/>
      <c r="V200" s="2151"/>
      <c r="W200" s="2151"/>
      <c r="X200" s="2151"/>
      <c r="Y200" s="2151"/>
      <c r="Z200" s="2151"/>
      <c r="AA200" s="2151"/>
      <c r="AB200" s="2151"/>
      <c r="AC200" s="2151"/>
      <c r="AD200" s="2151"/>
      <c r="AE200" s="2160"/>
      <c r="AF200" s="2651"/>
      <c r="AG200" s="2647"/>
      <c r="AH200" s="2647"/>
      <c r="AI200" s="2651"/>
      <c r="AJ200" s="2647"/>
      <c r="AK200" s="2647"/>
      <c r="AL200" s="2101"/>
      <c r="AM200" s="1936"/>
      <c r="AN200" s="1936"/>
      <c r="AO200" s="1936"/>
      <c r="AP200" s="1936"/>
      <c r="AQ200" s="1936"/>
      <c r="AR200" s="1936"/>
      <c r="AS200" s="1936"/>
      <c r="AT200" s="1936"/>
      <c r="AU200" s="1936"/>
      <c r="AV200" s="1936"/>
      <c r="AW200" s="1936"/>
      <c r="AX200" s="1936"/>
      <c r="AY200" s="1936"/>
      <c r="AZ200" s="1936"/>
      <c r="BA200" s="1936"/>
      <c r="BB200" s="1936"/>
      <c r="BC200" s="1936"/>
      <c r="BD200" s="1936"/>
      <c r="BE200" s="1936"/>
      <c r="BF200" s="1936"/>
      <c r="BG200" s="4345"/>
    </row>
    <row customHeight="1" ht="11.25">
      <c r="A201" s="1279" t="s">
        <v>990</v>
      </c>
      <c r="B201" s="1279" t="s">
        <v>1022</v>
      </c>
      <c r="C201" s="1279"/>
      <c r="D201" s="1273"/>
      <c r="E201" s="1283"/>
      <c r="F201" s="1942"/>
      <c r="G201" s="4330" t="s">
        <v>684</v>
      </c>
      <c r="H201" s="2628" t="s">
        <v>106</v>
      </c>
      <c r="I201" s="2629" t="s">
        <v>1023</v>
      </c>
      <c r="J201" s="2598" t="s">
        <v>1024</v>
      </c>
      <c r="K201" s="2630" t="s">
        <v>1105</v>
      </c>
      <c r="L201" s="2220" t="s">
        <v>19</v>
      </c>
      <c r="M201" s="2221"/>
      <c r="N201" s="2099"/>
      <c r="O201" s="1290" t="s">
        <v>371</v>
      </c>
      <c r="P201" s="1291"/>
      <c r="Q201" s="1291"/>
      <c r="R201" s="1291"/>
      <c r="S201" s="1291"/>
      <c r="T201" s="1291"/>
      <c r="U201" s="1291"/>
      <c r="V201" s="1291"/>
      <c r="W201" s="1291"/>
      <c r="X201" s="1291"/>
      <c r="Y201" s="1291"/>
      <c r="Z201" s="1291"/>
      <c r="AA201" s="1291"/>
      <c r="AB201" s="1291"/>
      <c r="AC201" s="1291"/>
      <c r="AD201" s="1291"/>
      <c r="AE201" s="1291"/>
      <c r="AF201" s="2619">
        <v>2024</v>
      </c>
      <c r="AG201" s="2620" t="s">
        <v>1103</v>
      </c>
      <c r="AH201" s="2620" t="s">
        <v>1106</v>
      </c>
      <c r="AI201" s="2619"/>
      <c r="AJ201" s="2620"/>
      <c r="AK201" s="2620"/>
      <c r="AL201" s="2101"/>
      <c r="AM201" s="1936"/>
      <c r="AN201" s="1936"/>
      <c r="AO201" s="1936"/>
      <c r="AP201" s="1936"/>
      <c r="AQ201" s="1936"/>
      <c r="AR201" s="1936"/>
      <c r="AS201" s="1936"/>
      <c r="AT201" s="1936"/>
      <c r="AU201" s="1936"/>
      <c r="AV201" s="1936"/>
      <c r="AW201" s="1936"/>
      <c r="AX201" s="1936"/>
      <c r="AY201" s="1936"/>
      <c r="AZ201" s="1936"/>
      <c r="BA201" s="1936"/>
      <c r="BB201" s="1936"/>
      <c r="BC201" s="1936"/>
      <c r="BD201" s="1936"/>
      <c r="BE201" s="1936"/>
      <c r="BF201" s="1936"/>
      <c r="BG201" s="4345"/>
    </row>
    <row customHeight="1" ht="21">
      <c r="A202" s="1279" t="s">
        <v>990</v>
      </c>
      <c r="B202" s="1279"/>
      <c r="C202" s="1279"/>
      <c r="D202" s="1273"/>
      <c r="E202" s="1283"/>
      <c r="F202" s="1942"/>
      <c r="G202" s="1943"/>
      <c r="H202" s="2628" t="s">
        <v>371</v>
      </c>
      <c r="I202" s="2629"/>
      <c r="J202" s="2598"/>
      <c r="K202" s="2630"/>
      <c r="L202" s="2220"/>
      <c r="M202" s="2221"/>
      <c r="N202" s="2621"/>
      <c r="O202" s="2622">
        <v>1</v>
      </c>
      <c r="P202" s="2623" t="s">
        <v>65</v>
      </c>
      <c r="Q202" s="4444" t="s">
        <v>1044</v>
      </c>
      <c r="R202" s="4445" t="s">
        <v>1029</v>
      </c>
      <c r="S202" s="4445" t="s">
        <v>1030</v>
      </c>
      <c r="T202" s="4445" t="s">
        <v>1030</v>
      </c>
      <c r="U202" s="4445" t="s">
        <v>1031</v>
      </c>
      <c r="V202" s="4445" t="s">
        <v>1032</v>
      </c>
      <c r="W202" s="4445" t="s">
        <v>1033</v>
      </c>
      <c r="X202" s="4445" t="s">
        <v>1045</v>
      </c>
      <c r="Y202" s="4445" t="s">
        <v>761</v>
      </c>
      <c r="Z202" s="1288"/>
      <c r="AA202" s="1289"/>
      <c r="AB202" s="1289"/>
      <c r="AC202" s="1293"/>
      <c r="AD202" s="1293"/>
      <c r="AE202" s="1294"/>
      <c r="AF202" s="2619"/>
      <c r="AG202" s="2620"/>
      <c r="AH202" s="2620"/>
      <c r="AI202" s="2619"/>
      <c r="AJ202" s="2620"/>
      <c r="AK202" s="2620"/>
      <c r="AL202" s="2101"/>
      <c r="AM202" s="1936"/>
      <c r="AN202" s="1936"/>
      <c r="AO202" s="1936"/>
      <c r="AP202" s="1936"/>
      <c r="AQ202" s="1936"/>
      <c r="AR202" s="1936"/>
      <c r="AS202" s="1936"/>
      <c r="AT202" s="1936"/>
      <c r="AU202" s="1936"/>
      <c r="AV202" s="1936"/>
      <c r="AW202" s="1936"/>
      <c r="AX202" s="1936"/>
      <c r="AY202" s="1936"/>
      <c r="AZ202" s="1936"/>
      <c r="BA202" s="1936"/>
      <c r="BB202" s="1936"/>
      <c r="BC202" s="1936"/>
      <c r="BD202" s="1936"/>
      <c r="BE202" s="1936"/>
      <c r="BF202" s="1936"/>
      <c r="BG202" s="4345"/>
    </row>
    <row customHeight="1" ht="21">
      <c r="A203" s="1279" t="s">
        <v>990</v>
      </c>
      <c r="B203" s="1279"/>
      <c r="C203" s="1279"/>
      <c r="D203" s="1273"/>
      <c r="E203" s="1283"/>
      <c r="F203" s="1942"/>
      <c r="G203" s="1943"/>
      <c r="H203" s="2628" t="s">
        <v>371</v>
      </c>
      <c r="I203" s="2629"/>
      <c r="J203" s="2598"/>
      <c r="K203" s="2630"/>
      <c r="L203" s="2220"/>
      <c r="M203" s="2221"/>
      <c r="N203" s="2621"/>
      <c r="O203" s="2622"/>
      <c r="P203" s="2624"/>
      <c r="Q203" s="4444"/>
      <c r="R203" s="2626"/>
      <c r="S203" s="2627"/>
      <c r="T203" s="2626"/>
      <c r="U203" s="2626"/>
      <c r="V203" s="2626"/>
      <c r="W203" s="2626"/>
      <c r="X203" s="2626"/>
      <c r="Y203" s="2626"/>
      <c r="Z203" s="1941"/>
      <c r="AA203" s="1907">
        <v>1</v>
      </c>
      <c r="AB203" s="1292" t="s">
        <v>1035</v>
      </c>
      <c r="AC203" s="1282">
        <v>101301.45</v>
      </c>
      <c r="AD203" s="1292" t="str">
        <f>AB203</f>
        <v>      Прочие амортизационные отчисления</v>
      </c>
      <c r="AE203" s="1282"/>
      <c r="AF203" s="2619"/>
      <c r="AG203" s="2620"/>
      <c r="AH203" s="2620"/>
      <c r="AI203" s="2619"/>
      <c r="AJ203" s="2620"/>
      <c r="AK203" s="2620"/>
      <c r="AL203" s="2101"/>
      <c r="AM203" s="1936"/>
      <c r="AN203" s="1936"/>
      <c r="AO203" s="1936"/>
      <c r="AP203" s="1936"/>
      <c r="AQ203" s="1936"/>
      <c r="AR203" s="1936"/>
      <c r="AS203" s="1936"/>
      <c r="AT203" s="1936"/>
      <c r="AU203" s="1936"/>
      <c r="AV203" s="1936"/>
      <c r="AW203" s="1936"/>
      <c r="AX203" s="1936"/>
      <c r="AY203" s="1936"/>
      <c r="AZ203" s="1936"/>
      <c r="BA203" s="1936"/>
      <c r="BB203" s="1936"/>
      <c r="BC203" s="1936"/>
      <c r="BD203" s="1936"/>
      <c r="BE203" s="1936"/>
      <c r="BF203" s="1936"/>
      <c r="BG203" s="4345"/>
    </row>
    <row customHeight="1" ht="18">
      <c r="A204" s="1279" t="s">
        <v>990</v>
      </c>
      <c r="B204" s="1279"/>
      <c r="C204" s="1279"/>
      <c r="D204" s="1273"/>
      <c r="E204" s="1283"/>
      <c r="F204" s="1943"/>
      <c r="G204" s="1943"/>
      <c r="H204" s="1943"/>
      <c r="I204" s="1943"/>
      <c r="J204" s="1943"/>
      <c r="K204" s="1943"/>
      <c r="L204" s="1943"/>
      <c r="M204" s="1943"/>
      <c r="N204" s="1943"/>
      <c r="O204" s="1943"/>
      <c r="P204" s="1943"/>
      <c r="Q204" s="1943"/>
      <c r="R204" s="1943"/>
      <c r="S204" s="1943"/>
      <c r="T204" s="1943"/>
      <c r="U204" s="1943"/>
      <c r="V204" s="1943"/>
      <c r="W204" s="1943"/>
      <c r="X204" s="1943"/>
      <c r="Y204" s="1943"/>
      <c r="Z204" s="4330" t="s">
        <v>684</v>
      </c>
      <c r="AA204" s="1927" t="s">
        <v>107</v>
      </c>
      <c r="AB204" s="1292" t="s">
        <v>1036</v>
      </c>
      <c r="AC204" s="1282">
        <v>10097.16</v>
      </c>
      <c r="AD204" s="1292" t="str">
        <f>AB204</f>
        <v>  Прибыль направляемая на инвестиции</v>
      </c>
      <c r="AE204" s="1282"/>
      <c r="AF204" s="1944"/>
      <c r="AG204" s="1872"/>
      <c r="AH204" s="1872"/>
      <c r="AI204" s="1944"/>
      <c r="AJ204" s="1872"/>
      <c r="AK204" s="2100"/>
      <c r="AL204" s="2101"/>
      <c r="AM204" s="1936"/>
      <c r="AN204" s="1936"/>
      <c r="AO204" s="1936"/>
      <c r="AP204" s="1936"/>
      <c r="AQ204" s="1936"/>
      <c r="AR204" s="1936"/>
      <c r="AS204" s="1936"/>
      <c r="AT204" s="1936"/>
      <c r="AU204" s="1936"/>
      <c r="AV204" s="1936"/>
      <c r="AW204" s="1936"/>
      <c r="AX204" s="1936"/>
      <c r="AY204" s="1936"/>
      <c r="AZ204" s="1936"/>
      <c r="BA204" s="1936"/>
      <c r="BB204" s="1936"/>
      <c r="BC204" s="1936"/>
      <c r="BD204" s="1936"/>
      <c r="BE204" s="1936"/>
      <c r="BF204" s="1936"/>
      <c r="BG204" s="4345"/>
    </row>
    <row customHeight="1" ht="20.25">
      <c r="A205" s="1279" t="s">
        <v>990</v>
      </c>
      <c r="B205" s="1279"/>
      <c r="C205" s="1279"/>
      <c r="D205" s="1273"/>
      <c r="E205" s="1283"/>
      <c r="F205" s="1943"/>
      <c r="G205" s="1943"/>
      <c r="H205" s="1943"/>
      <c r="I205" s="1943"/>
      <c r="J205" s="1943"/>
      <c r="K205" s="1943"/>
      <c r="L205" s="1943"/>
      <c r="M205" s="1943"/>
      <c r="N205" s="1943"/>
      <c r="O205" s="1943"/>
      <c r="P205" s="1943"/>
      <c r="Q205" s="1943"/>
      <c r="R205" s="1943"/>
      <c r="S205" s="1943"/>
      <c r="T205" s="1943"/>
      <c r="U205" s="1943"/>
      <c r="V205" s="1943"/>
      <c r="W205" s="1943"/>
      <c r="X205" s="1943"/>
      <c r="Y205" s="1943"/>
      <c r="Z205" s="4330" t="s">
        <v>684</v>
      </c>
      <c r="AA205" s="1927" t="s">
        <v>90</v>
      </c>
      <c r="AB205" s="1292" t="s">
        <v>1037</v>
      </c>
      <c r="AC205" s="1282">
        <v>445592.89</v>
      </c>
      <c r="AD205" s="1292" t="str">
        <f>AB205</f>
        <v>      Займы, предоставленные Фондом ЖКХ за счет средств ФНБ</v>
      </c>
      <c r="AE205" s="1282"/>
      <c r="AF205" s="1944"/>
      <c r="AG205" s="1872"/>
      <c r="AH205" s="1872"/>
      <c r="AI205" s="1944"/>
      <c r="AJ205" s="1872"/>
      <c r="AK205" s="2100"/>
      <c r="AL205" s="2101"/>
      <c r="AM205" s="1936"/>
      <c r="AN205" s="1936"/>
      <c r="AO205" s="1936"/>
      <c r="AP205" s="1936"/>
      <c r="AQ205" s="1936"/>
      <c r="AR205" s="1936"/>
      <c r="AS205" s="1936"/>
      <c r="AT205" s="1936"/>
      <c r="AU205" s="1936"/>
      <c r="AV205" s="1936"/>
      <c r="AW205" s="1936"/>
      <c r="AX205" s="1936"/>
      <c r="AY205" s="1936"/>
      <c r="AZ205" s="1936"/>
      <c r="BA205" s="1936"/>
      <c r="BB205" s="1936"/>
      <c r="BC205" s="1936"/>
      <c r="BD205" s="1936"/>
      <c r="BE205" s="1936"/>
      <c r="BF205" s="1936"/>
      <c r="BG205" s="4345"/>
    </row>
    <row customHeight="1" ht="11.25">
      <c r="A206" s="1279" t="s">
        <v>990</v>
      </c>
      <c r="B206" s="1279"/>
      <c r="C206" s="1279"/>
      <c r="D206" s="1273"/>
      <c r="E206" s="1283"/>
      <c r="F206" s="1942"/>
      <c r="G206" s="1943"/>
      <c r="H206" s="2628" t="s">
        <v>371</v>
      </c>
      <c r="I206" s="2629"/>
      <c r="J206" s="2598"/>
      <c r="K206" s="2630"/>
      <c r="L206" s="2220"/>
      <c r="M206" s="2221"/>
      <c r="N206" s="2621"/>
      <c r="O206" s="2622"/>
      <c r="P206" s="2625"/>
      <c r="Q206" s="4444"/>
      <c r="R206" s="2626"/>
      <c r="S206" s="2627"/>
      <c r="T206" s="2626"/>
      <c r="U206" s="2626"/>
      <c r="V206" s="2626"/>
      <c r="W206" s="2626"/>
      <c r="X206" s="2626"/>
      <c r="Y206" s="2626"/>
      <c r="Z206" s="1288"/>
      <c r="AA206" s="1289"/>
      <c r="AB206" s="1354" t="s">
        <v>1038</v>
      </c>
      <c r="AC206" s="1293"/>
      <c r="AD206" s="1293"/>
      <c r="AE206" s="1295"/>
      <c r="AF206" s="2619"/>
      <c r="AG206" s="2620"/>
      <c r="AH206" s="2620"/>
      <c r="AI206" s="2619"/>
      <c r="AJ206" s="2620"/>
      <c r="AK206" s="2620"/>
      <c r="AL206" s="2101"/>
      <c r="AM206" s="1936"/>
      <c r="AN206" s="1936"/>
      <c r="AO206" s="1936"/>
      <c r="AP206" s="1936"/>
      <c r="AQ206" s="1936"/>
      <c r="AR206" s="1936"/>
      <c r="AS206" s="1936"/>
      <c r="AT206" s="1936"/>
      <c r="AU206" s="1936"/>
      <c r="AV206" s="1936"/>
      <c r="AW206" s="1936"/>
      <c r="AX206" s="1936"/>
      <c r="AY206" s="1936"/>
      <c r="AZ206" s="1936"/>
      <c r="BA206" s="1936"/>
      <c r="BB206" s="1936"/>
      <c r="BC206" s="1936"/>
      <c r="BD206" s="1936"/>
      <c r="BE206" s="1936"/>
      <c r="BF206" s="1936"/>
      <c r="BG206" s="4345"/>
    </row>
    <row customHeight="1" ht="11.25">
      <c r="A207" s="1279" t="s">
        <v>990</v>
      </c>
      <c r="B207" s="1279"/>
      <c r="C207" s="1279"/>
      <c r="D207" s="1273"/>
      <c r="E207" s="1283"/>
      <c r="F207" s="1942"/>
      <c r="G207" s="1943"/>
      <c r="H207" s="2628" t="s">
        <v>371</v>
      </c>
      <c r="I207" s="2629"/>
      <c r="J207" s="2598"/>
      <c r="K207" s="2630"/>
      <c r="L207" s="2220"/>
      <c r="M207" s="2221"/>
      <c r="N207" s="1288"/>
      <c r="O207" s="1289"/>
      <c r="P207" s="1281" t="s">
        <v>1039</v>
      </c>
      <c r="Q207" s="1289"/>
      <c r="R207" s="1289"/>
      <c r="S207" s="1289"/>
      <c r="T207" s="1289"/>
      <c r="U207" s="1289"/>
      <c r="V207" s="1289"/>
      <c r="W207" s="1289"/>
      <c r="X207" s="1289"/>
      <c r="Y207" s="1289"/>
      <c r="Z207" s="1289"/>
      <c r="AA207" s="1289"/>
      <c r="AB207" s="1289"/>
      <c r="AC207" s="1289"/>
      <c r="AD207" s="1289"/>
      <c r="AE207" s="1296"/>
      <c r="AF207" s="2619"/>
      <c r="AG207" s="2620"/>
      <c r="AH207" s="2620"/>
      <c r="AI207" s="2619"/>
      <c r="AJ207" s="2620"/>
      <c r="AK207" s="2620"/>
      <c r="AL207" s="2101"/>
      <c r="AM207" s="1936"/>
      <c r="AN207" s="1936"/>
      <c r="AO207" s="1936"/>
      <c r="AP207" s="1936"/>
      <c r="AQ207" s="1936"/>
      <c r="AR207" s="1936"/>
      <c r="AS207" s="1936"/>
      <c r="AT207" s="1936"/>
      <c r="AU207" s="1936"/>
      <c r="AV207" s="1936"/>
      <c r="AW207" s="1936"/>
      <c r="AX207" s="1936"/>
      <c r="AY207" s="1936"/>
      <c r="AZ207" s="1936"/>
      <c r="BA207" s="1936"/>
      <c r="BB207" s="1936"/>
      <c r="BC207" s="1936"/>
      <c r="BD207" s="1936"/>
      <c r="BE207" s="1936"/>
      <c r="BF207" s="1936"/>
      <c r="BG207" s="4345"/>
    </row>
    <row customHeight="1" ht="11.25">
      <c r="A208" s="1279" t="s">
        <v>990</v>
      </c>
      <c r="B208" s="1279" t="s">
        <v>1022</v>
      </c>
      <c r="C208" s="1279"/>
      <c r="D208" s="1273"/>
      <c r="E208" s="1283"/>
      <c r="F208" s="1942"/>
      <c r="G208" s="4330" t="s">
        <v>684</v>
      </c>
      <c r="H208" s="2628" t="s">
        <v>107</v>
      </c>
      <c r="I208" s="2629" t="s">
        <v>1023</v>
      </c>
      <c r="J208" s="2598" t="s">
        <v>1024</v>
      </c>
      <c r="K208" s="2630" t="s">
        <v>1052</v>
      </c>
      <c r="L208" s="2220" t="s">
        <v>19</v>
      </c>
      <c r="M208" s="2221"/>
      <c r="N208" s="2099"/>
      <c r="O208" s="1290" t="s">
        <v>371</v>
      </c>
      <c r="P208" s="1291"/>
      <c r="Q208" s="1291"/>
      <c r="R208" s="1291"/>
      <c r="S208" s="1291"/>
      <c r="T208" s="1291"/>
      <c r="U208" s="1291"/>
      <c r="V208" s="1291"/>
      <c r="W208" s="1291"/>
      <c r="X208" s="1291"/>
      <c r="Y208" s="1291"/>
      <c r="Z208" s="1291"/>
      <c r="AA208" s="1291"/>
      <c r="AB208" s="1291"/>
      <c r="AC208" s="1291"/>
      <c r="AD208" s="1291"/>
      <c r="AE208" s="1291"/>
      <c r="AF208" s="2619">
        <v>2024</v>
      </c>
      <c r="AG208" s="2620" t="s">
        <v>1103</v>
      </c>
      <c r="AH208" s="2620" t="s">
        <v>1106</v>
      </c>
      <c r="AI208" s="2619"/>
      <c r="AJ208" s="2620"/>
      <c r="AK208" s="2620"/>
      <c r="AL208" s="2101"/>
      <c r="AM208" s="1936"/>
      <c r="AN208" s="1936"/>
      <c r="AO208" s="1936"/>
      <c r="AP208" s="1936"/>
      <c r="AQ208" s="1936"/>
      <c r="AR208" s="1936"/>
      <c r="AS208" s="1936"/>
      <c r="AT208" s="1936"/>
      <c r="AU208" s="1936"/>
      <c r="AV208" s="1936"/>
      <c r="AW208" s="1936"/>
      <c r="AX208" s="1936"/>
      <c r="AY208" s="1936"/>
      <c r="AZ208" s="1936"/>
      <c r="BA208" s="1936"/>
      <c r="BB208" s="1936"/>
      <c r="BC208" s="1936"/>
      <c r="BD208" s="1936"/>
      <c r="BE208" s="1936"/>
      <c r="BF208" s="1936"/>
      <c r="BG208" s="4345"/>
    </row>
    <row customHeight="1" ht="11.25">
      <c r="A209" s="1279" t="s">
        <v>990</v>
      </c>
      <c r="B209" s="1279"/>
      <c r="C209" s="1279"/>
      <c r="D209" s="1273"/>
      <c r="E209" s="1283"/>
      <c r="F209" s="1942"/>
      <c r="G209" s="1943"/>
      <c r="H209" s="2628" t="s">
        <v>106</v>
      </c>
      <c r="I209" s="2629"/>
      <c r="J209" s="2598"/>
      <c r="K209" s="2630"/>
      <c r="L209" s="2220"/>
      <c r="M209" s="2221"/>
      <c r="N209" s="2621"/>
      <c r="O209" s="2622">
        <v>1</v>
      </c>
      <c r="P209" s="2623" t="s">
        <v>65</v>
      </c>
      <c r="Q209" s="4444" t="s">
        <v>1053</v>
      </c>
      <c r="R209" s="4445" t="s">
        <v>1029</v>
      </c>
      <c r="S209" s="4445" t="s">
        <v>1030</v>
      </c>
      <c r="T209" s="4445" t="s">
        <v>1030</v>
      </c>
      <c r="U209" s="4445" t="s">
        <v>1031</v>
      </c>
      <c r="V209" s="4445" t="s">
        <v>1032</v>
      </c>
      <c r="W209" s="4445" t="s">
        <v>1033</v>
      </c>
      <c r="X209" s="4445" t="s">
        <v>1054</v>
      </c>
      <c r="Y209" s="4445" t="s">
        <v>761</v>
      </c>
      <c r="Z209" s="1288"/>
      <c r="AA209" s="1289"/>
      <c r="AB209" s="1289"/>
      <c r="AC209" s="1293"/>
      <c r="AD209" s="1293"/>
      <c r="AE209" s="1294"/>
      <c r="AF209" s="2619"/>
      <c r="AG209" s="2620"/>
      <c r="AH209" s="2620"/>
      <c r="AI209" s="2619"/>
      <c r="AJ209" s="2620"/>
      <c r="AK209" s="2620"/>
      <c r="AL209" s="2101"/>
      <c r="AM209" s="1936"/>
      <c r="AN209" s="1936"/>
      <c r="AO209" s="1936"/>
      <c r="AP209" s="1936"/>
      <c r="AQ209" s="1936"/>
      <c r="AR209" s="1936"/>
      <c r="AS209" s="1936"/>
      <c r="AT209" s="1936"/>
      <c r="AU209" s="1936"/>
      <c r="AV209" s="1936"/>
      <c r="AW209" s="1936"/>
      <c r="AX209" s="1936"/>
      <c r="AY209" s="1936"/>
      <c r="AZ209" s="1936"/>
      <c r="BA209" s="1936"/>
      <c r="BB209" s="1936"/>
      <c r="BC209" s="1936"/>
      <c r="BD209" s="1936"/>
      <c r="BE209" s="1936"/>
      <c r="BF209" s="1936"/>
      <c r="BG209" s="4345"/>
    </row>
    <row customHeight="1" ht="24.166666666666668">
      <c r="A210" s="1279" t="s">
        <v>990</v>
      </c>
      <c r="B210" s="1279"/>
      <c r="C210" s="1279"/>
      <c r="D210" s="1273"/>
      <c r="E210" s="1283"/>
      <c r="F210" s="1942"/>
      <c r="G210" s="1943"/>
      <c r="H210" s="2628" t="s">
        <v>106</v>
      </c>
      <c r="I210" s="2629"/>
      <c r="J210" s="2598"/>
      <c r="K210" s="2630"/>
      <c r="L210" s="2220"/>
      <c r="M210" s="2221"/>
      <c r="N210" s="2621"/>
      <c r="O210" s="2622"/>
      <c r="P210" s="2624"/>
      <c r="Q210" s="4444"/>
      <c r="R210" s="2626"/>
      <c r="S210" s="2627"/>
      <c r="T210" s="2626"/>
      <c r="U210" s="2626"/>
      <c r="V210" s="2626"/>
      <c r="W210" s="2626"/>
      <c r="X210" s="2626"/>
      <c r="Y210" s="2626"/>
      <c r="Z210" s="1941"/>
      <c r="AA210" s="1907">
        <v>1</v>
      </c>
      <c r="AB210" s="1292" t="s">
        <v>1035</v>
      </c>
      <c r="AC210" s="1282">
        <v>7585.53</v>
      </c>
      <c r="AD210" s="1292" t="str">
        <f>AB210</f>
        <v>      Прочие амортизационные отчисления</v>
      </c>
      <c r="AE210" s="1282"/>
      <c r="AF210" s="2619"/>
      <c r="AG210" s="2620"/>
      <c r="AH210" s="2620"/>
      <c r="AI210" s="2619"/>
      <c r="AJ210" s="2620"/>
      <c r="AK210" s="2620"/>
      <c r="AL210" s="2101"/>
      <c r="AM210" s="1936"/>
      <c r="AN210" s="1936"/>
      <c r="AO210" s="1936"/>
      <c r="AP210" s="1936"/>
      <c r="AQ210" s="1936"/>
      <c r="AR210" s="1936"/>
      <c r="AS210" s="1936"/>
      <c r="AT210" s="1936"/>
      <c r="AU210" s="1936"/>
      <c r="AV210" s="1936"/>
      <c r="AW210" s="1936"/>
      <c r="AX210" s="1936"/>
      <c r="AY210" s="1936"/>
      <c r="AZ210" s="1936"/>
      <c r="BA210" s="1936"/>
      <c r="BB210" s="1936"/>
      <c r="BC210" s="1936"/>
      <c r="BD210" s="1936"/>
      <c r="BE210" s="1936"/>
      <c r="BF210" s="1936"/>
      <c r="BG210" s="4345"/>
    </row>
    <row customHeight="1" ht="24.166666666666668">
      <c r="A211" s="1279" t="s">
        <v>990</v>
      </c>
      <c r="B211" s="1279"/>
      <c r="C211" s="1279"/>
      <c r="D211" s="1273"/>
      <c r="E211" s="1283"/>
      <c r="F211" s="1943"/>
      <c r="G211" s="1943"/>
      <c r="H211" s="1943"/>
      <c r="I211" s="1943"/>
      <c r="J211" s="1943"/>
      <c r="K211" s="1943"/>
      <c r="L211" s="1943"/>
      <c r="M211" s="1943"/>
      <c r="N211" s="1943"/>
      <c r="O211" s="1943"/>
      <c r="P211" s="1943"/>
      <c r="Q211" s="1943"/>
      <c r="R211" s="1943"/>
      <c r="S211" s="1943"/>
      <c r="T211" s="1943"/>
      <c r="U211" s="1943"/>
      <c r="V211" s="1943"/>
      <c r="W211" s="1943"/>
      <c r="X211" s="1943"/>
      <c r="Y211" s="1943"/>
      <c r="Z211" s="4330" t="s">
        <v>684</v>
      </c>
      <c r="AA211" s="1927" t="s">
        <v>107</v>
      </c>
      <c r="AB211" s="1292" t="s">
        <v>1036</v>
      </c>
      <c r="AC211" s="1282">
        <v>756.09</v>
      </c>
      <c r="AD211" s="1292" t="str">
        <f>AB211</f>
        <v>  Прибыль направляемая на инвестиции</v>
      </c>
      <c r="AE211" s="1282"/>
      <c r="AF211" s="1944"/>
      <c r="AG211" s="1872"/>
      <c r="AH211" s="1872"/>
      <c r="AI211" s="1944"/>
      <c r="AJ211" s="1872"/>
      <c r="AK211" s="2100"/>
      <c r="AL211" s="2101"/>
      <c r="AM211" s="1936"/>
      <c r="AN211" s="1936"/>
      <c r="AO211" s="1936"/>
      <c r="AP211" s="1936"/>
      <c r="AQ211" s="1936"/>
      <c r="AR211" s="1936"/>
      <c r="AS211" s="1936"/>
      <c r="AT211" s="1936"/>
      <c r="AU211" s="1936"/>
      <c r="AV211" s="1936"/>
      <c r="AW211" s="1936"/>
      <c r="AX211" s="1936"/>
      <c r="AY211" s="1936"/>
      <c r="AZ211" s="1936"/>
      <c r="BA211" s="1936"/>
      <c r="BB211" s="1936"/>
      <c r="BC211" s="1936"/>
      <c r="BD211" s="1936"/>
      <c r="BE211" s="1936"/>
      <c r="BF211" s="1936"/>
      <c r="BG211" s="4345"/>
    </row>
    <row customHeight="1" ht="24.166666666666668">
      <c r="A212" s="1279" t="s">
        <v>990</v>
      </c>
      <c r="B212" s="1279"/>
      <c r="C212" s="1279"/>
      <c r="D212" s="1273"/>
      <c r="E212" s="1283"/>
      <c r="F212" s="1943"/>
      <c r="G212" s="1943"/>
      <c r="H212" s="1943"/>
      <c r="I212" s="1943"/>
      <c r="J212" s="1943"/>
      <c r="K212" s="1943"/>
      <c r="L212" s="1943"/>
      <c r="M212" s="1943"/>
      <c r="N212" s="1943"/>
      <c r="O212" s="1943"/>
      <c r="P212" s="1943"/>
      <c r="Q212" s="1943"/>
      <c r="R212" s="1943"/>
      <c r="S212" s="1943"/>
      <c r="T212" s="1943"/>
      <c r="U212" s="1943"/>
      <c r="V212" s="1943"/>
      <c r="W212" s="1943"/>
      <c r="X212" s="1943"/>
      <c r="Y212" s="1943"/>
      <c r="Z212" s="4330" t="s">
        <v>684</v>
      </c>
      <c r="AA212" s="1927" t="s">
        <v>90</v>
      </c>
      <c r="AB212" s="1292" t="s">
        <v>1037</v>
      </c>
      <c r="AC212" s="1282">
        <v>33366.31</v>
      </c>
      <c r="AD212" s="1292" t="str">
        <f>AB212</f>
        <v>      Займы, предоставленные Фондом ЖКХ за счет средств ФНБ</v>
      </c>
      <c r="AE212" s="1282"/>
      <c r="AF212" s="1944"/>
      <c r="AG212" s="1872"/>
      <c r="AH212" s="1872"/>
      <c r="AI212" s="1944"/>
      <c r="AJ212" s="1872"/>
      <c r="AK212" s="2100"/>
      <c r="AL212" s="2101"/>
      <c r="AM212" s="1936"/>
      <c r="AN212" s="1936"/>
      <c r="AO212" s="1936"/>
      <c r="AP212" s="1936"/>
      <c r="AQ212" s="1936"/>
      <c r="AR212" s="1936"/>
      <c r="AS212" s="1936"/>
      <c r="AT212" s="1936"/>
      <c r="AU212" s="1936"/>
      <c r="AV212" s="1936"/>
      <c r="AW212" s="1936"/>
      <c r="AX212" s="1936"/>
      <c r="AY212" s="1936"/>
      <c r="AZ212" s="1936"/>
      <c r="BA212" s="1936"/>
      <c r="BB212" s="1936"/>
      <c r="BC212" s="1936"/>
      <c r="BD212" s="1936"/>
      <c r="BE212" s="1936"/>
      <c r="BF212" s="1936"/>
      <c r="BG212" s="4345"/>
    </row>
    <row customHeight="1" ht="11.25">
      <c r="A213" s="1279" t="s">
        <v>990</v>
      </c>
      <c r="B213" s="1279"/>
      <c r="C213" s="1279"/>
      <c r="D213" s="1273"/>
      <c r="E213" s="1283"/>
      <c r="F213" s="1942"/>
      <c r="G213" s="1943"/>
      <c r="H213" s="2628" t="s">
        <v>106</v>
      </c>
      <c r="I213" s="2629"/>
      <c r="J213" s="2598"/>
      <c r="K213" s="2630"/>
      <c r="L213" s="2220"/>
      <c r="M213" s="2221"/>
      <c r="N213" s="2621"/>
      <c r="O213" s="2622"/>
      <c r="P213" s="2625"/>
      <c r="Q213" s="4444"/>
      <c r="R213" s="2626"/>
      <c r="S213" s="2627"/>
      <c r="T213" s="2626"/>
      <c r="U213" s="2626"/>
      <c r="V213" s="2626"/>
      <c r="W213" s="2626"/>
      <c r="X213" s="2626"/>
      <c r="Y213" s="2626"/>
      <c r="Z213" s="1288"/>
      <c r="AA213" s="1289"/>
      <c r="AB213" s="1354" t="s">
        <v>1038</v>
      </c>
      <c r="AC213" s="1293"/>
      <c r="AD213" s="1293"/>
      <c r="AE213" s="1295"/>
      <c r="AF213" s="2619"/>
      <c r="AG213" s="2620"/>
      <c r="AH213" s="2620"/>
      <c r="AI213" s="2619"/>
      <c r="AJ213" s="2620"/>
      <c r="AK213" s="2620"/>
      <c r="AL213" s="2101"/>
      <c r="AM213" s="1936"/>
      <c r="AN213" s="1936"/>
      <c r="AO213" s="1936"/>
      <c r="AP213" s="1936"/>
      <c r="AQ213" s="1936"/>
      <c r="AR213" s="1936"/>
      <c r="AS213" s="1936"/>
      <c r="AT213" s="1936"/>
      <c r="AU213" s="1936"/>
      <c r="AV213" s="1936"/>
      <c r="AW213" s="1936"/>
      <c r="AX213" s="1936"/>
      <c r="AY213" s="1936"/>
      <c r="AZ213" s="1936"/>
      <c r="BA213" s="1936"/>
      <c r="BB213" s="1936"/>
      <c r="BC213" s="1936"/>
      <c r="BD213" s="1936"/>
      <c r="BE213" s="1936"/>
      <c r="BF213" s="1936"/>
      <c r="BG213" s="4345"/>
    </row>
    <row customHeight="1" ht="38.33333333333333">
      <c r="A214" s="1279" t="s">
        <v>990</v>
      </c>
      <c r="B214" s="1279"/>
      <c r="C214" s="1279"/>
      <c r="D214" s="1273"/>
      <c r="E214" s="1283"/>
      <c r="F214" s="1942"/>
      <c r="G214" s="1943"/>
      <c r="H214" s="2628" t="s">
        <v>106</v>
      </c>
      <c r="I214" s="2629"/>
      <c r="J214" s="2598"/>
      <c r="K214" s="2630"/>
      <c r="L214" s="2220"/>
      <c r="M214" s="2221"/>
      <c r="N214" s="1288"/>
      <c r="O214" s="1289"/>
      <c r="P214" s="1281" t="s">
        <v>1039</v>
      </c>
      <c r="Q214" s="1289"/>
      <c r="R214" s="1289"/>
      <c r="S214" s="1289"/>
      <c r="T214" s="1289"/>
      <c r="U214" s="1289"/>
      <c r="V214" s="1289"/>
      <c r="W214" s="1289"/>
      <c r="X214" s="1289"/>
      <c r="Y214" s="1289"/>
      <c r="Z214" s="1289"/>
      <c r="AA214" s="1289"/>
      <c r="AB214" s="1289"/>
      <c r="AC214" s="1289"/>
      <c r="AD214" s="1289"/>
      <c r="AE214" s="1296"/>
      <c r="AF214" s="2619"/>
      <c r="AG214" s="2620"/>
      <c r="AH214" s="2620"/>
      <c r="AI214" s="2619"/>
      <c r="AJ214" s="2620"/>
      <c r="AK214" s="2620"/>
      <c r="AL214" s="2101"/>
      <c r="AM214" s="1936"/>
      <c r="AN214" s="1936"/>
      <c r="AO214" s="1936"/>
      <c r="AP214" s="1936"/>
      <c r="AQ214" s="1936"/>
      <c r="AR214" s="1936"/>
      <c r="AS214" s="1936"/>
      <c r="AT214" s="1936"/>
      <c r="AU214" s="1936"/>
      <c r="AV214" s="1936"/>
      <c r="AW214" s="1936"/>
      <c r="AX214" s="1936"/>
      <c r="AY214" s="1936"/>
      <c r="AZ214" s="1936"/>
      <c r="BA214" s="1936"/>
      <c r="BB214" s="1936"/>
      <c r="BC214" s="1936"/>
      <c r="BD214" s="1936"/>
      <c r="BE214" s="1936"/>
      <c r="BF214" s="1936"/>
      <c r="BG214" s="4345"/>
    </row>
    <row customHeight="1" ht="11.25">
      <c r="A215" s="1279" t="s">
        <v>990</v>
      </c>
      <c r="B215" s="1279" t="s">
        <v>1022</v>
      </c>
      <c r="C215" s="1279"/>
      <c r="D215" s="1273"/>
      <c r="E215" s="1283"/>
      <c r="F215" s="1942"/>
      <c r="G215" s="4330" t="s">
        <v>684</v>
      </c>
      <c r="H215" s="2628" t="s">
        <v>90</v>
      </c>
      <c r="I215" s="2629" t="s">
        <v>1023</v>
      </c>
      <c r="J215" s="2598" t="s">
        <v>1024</v>
      </c>
      <c r="K215" s="2630" t="s">
        <v>1107</v>
      </c>
      <c r="L215" s="2220" t="s">
        <v>19</v>
      </c>
      <c r="M215" s="2221"/>
      <c r="N215" s="2099"/>
      <c r="O215" s="1290" t="s">
        <v>371</v>
      </c>
      <c r="P215" s="1291"/>
      <c r="Q215" s="1291"/>
      <c r="R215" s="1291"/>
      <c r="S215" s="1291"/>
      <c r="T215" s="1291"/>
      <c r="U215" s="1291"/>
      <c r="V215" s="1291"/>
      <c r="W215" s="1291"/>
      <c r="X215" s="1291"/>
      <c r="Y215" s="1291"/>
      <c r="Z215" s="1291"/>
      <c r="AA215" s="1291"/>
      <c r="AB215" s="1291"/>
      <c r="AC215" s="1291"/>
      <c r="AD215" s="1291"/>
      <c r="AE215" s="1291"/>
      <c r="AF215" s="2619">
        <v>2024</v>
      </c>
      <c r="AG215" s="2620" t="s">
        <v>1103</v>
      </c>
      <c r="AH215" s="2620" t="s">
        <v>1106</v>
      </c>
      <c r="AI215" s="2619"/>
      <c r="AJ215" s="2620"/>
      <c r="AK215" s="2620"/>
      <c r="AL215" s="2101"/>
      <c r="AM215" s="1936"/>
      <c r="AN215" s="1936"/>
      <c r="AO215" s="1936"/>
      <c r="AP215" s="1936"/>
      <c r="AQ215" s="1936"/>
      <c r="AR215" s="1936"/>
      <c r="AS215" s="1936"/>
      <c r="AT215" s="1936"/>
      <c r="AU215" s="1936"/>
      <c r="AV215" s="1936"/>
      <c r="AW215" s="1936"/>
      <c r="AX215" s="1936"/>
      <c r="AY215" s="1936"/>
      <c r="AZ215" s="1936"/>
      <c r="BA215" s="1936"/>
      <c r="BB215" s="1936"/>
      <c r="BC215" s="1936"/>
      <c r="BD215" s="1936"/>
      <c r="BE215" s="1936"/>
      <c r="BF215" s="1936"/>
      <c r="BG215" s="4345"/>
    </row>
    <row customHeight="1" ht="11.25">
      <c r="A216" s="1279" t="s">
        <v>990</v>
      </c>
      <c r="B216" s="1279"/>
      <c r="C216" s="1279"/>
      <c r="D216" s="1273"/>
      <c r="E216" s="1283"/>
      <c r="F216" s="1942"/>
      <c r="G216" s="1943"/>
      <c r="H216" s="2628" t="s">
        <v>107</v>
      </c>
      <c r="I216" s="2629"/>
      <c r="J216" s="2598"/>
      <c r="K216" s="2630"/>
      <c r="L216" s="2220"/>
      <c r="M216" s="2221"/>
      <c r="N216" s="2621"/>
      <c r="O216" s="2622">
        <v>1</v>
      </c>
      <c r="P216" s="2623" t="s">
        <v>65</v>
      </c>
      <c r="Q216" s="4444" t="s">
        <v>1062</v>
      </c>
      <c r="R216" s="4445" t="s">
        <v>1029</v>
      </c>
      <c r="S216" s="4445" t="s">
        <v>1030</v>
      </c>
      <c r="T216" s="4445" t="s">
        <v>1030</v>
      </c>
      <c r="U216" s="4445" t="s">
        <v>1031</v>
      </c>
      <c r="V216" s="4445" t="s">
        <v>1032</v>
      </c>
      <c r="W216" s="4445" t="s">
        <v>1033</v>
      </c>
      <c r="X216" s="4445" t="s">
        <v>1063</v>
      </c>
      <c r="Y216" s="4445" t="s">
        <v>761</v>
      </c>
      <c r="Z216" s="1288"/>
      <c r="AA216" s="1289"/>
      <c r="AB216" s="1289"/>
      <c r="AC216" s="1293"/>
      <c r="AD216" s="1293"/>
      <c r="AE216" s="1294"/>
      <c r="AF216" s="2619"/>
      <c r="AG216" s="2620"/>
      <c r="AH216" s="2620"/>
      <c r="AI216" s="2619"/>
      <c r="AJ216" s="2620"/>
      <c r="AK216" s="2620"/>
      <c r="AL216" s="2101"/>
      <c r="AM216" s="1936"/>
      <c r="AN216" s="1936"/>
      <c r="AO216" s="1936"/>
      <c r="AP216" s="1936"/>
      <c r="AQ216" s="1936"/>
      <c r="AR216" s="1936"/>
      <c r="AS216" s="1936"/>
      <c r="AT216" s="1936"/>
      <c r="AU216" s="1936"/>
      <c r="AV216" s="1936"/>
      <c r="AW216" s="1936"/>
      <c r="AX216" s="1936"/>
      <c r="AY216" s="1936"/>
      <c r="AZ216" s="1936"/>
      <c r="BA216" s="1936"/>
      <c r="BB216" s="1936"/>
      <c r="BC216" s="1936"/>
      <c r="BD216" s="1936"/>
      <c r="BE216" s="1936"/>
      <c r="BF216" s="1936"/>
      <c r="BG216" s="4345"/>
    </row>
    <row customHeight="1" ht="25">
      <c r="A217" s="1279" t="s">
        <v>990</v>
      </c>
      <c r="B217" s="1279"/>
      <c r="C217" s="1279"/>
      <c r="D217" s="1273"/>
      <c r="E217" s="1283"/>
      <c r="F217" s="1942"/>
      <c r="G217" s="1943"/>
      <c r="H217" s="2628" t="s">
        <v>107</v>
      </c>
      <c r="I217" s="2629"/>
      <c r="J217" s="2598"/>
      <c r="K217" s="2630"/>
      <c r="L217" s="2220"/>
      <c r="M217" s="2221"/>
      <c r="N217" s="2621"/>
      <c r="O217" s="2622"/>
      <c r="P217" s="2624"/>
      <c r="Q217" s="4444"/>
      <c r="R217" s="2626"/>
      <c r="S217" s="2627"/>
      <c r="T217" s="2626"/>
      <c r="U217" s="2626"/>
      <c r="V217" s="2626"/>
      <c r="W217" s="2626"/>
      <c r="X217" s="2626"/>
      <c r="Y217" s="2626"/>
      <c r="Z217" s="1941"/>
      <c r="AA217" s="1907">
        <v>1</v>
      </c>
      <c r="AB217" s="1292" t="s">
        <v>1035</v>
      </c>
      <c r="AC217" s="1282">
        <v>11913.89</v>
      </c>
      <c r="AD217" s="1292" t="str">
        <f>AB217</f>
        <v>      Прочие амортизационные отчисления</v>
      </c>
      <c r="AE217" s="1282"/>
      <c r="AF217" s="2619"/>
      <c r="AG217" s="2620"/>
      <c r="AH217" s="2620"/>
      <c r="AI217" s="2619"/>
      <c r="AJ217" s="2620"/>
      <c r="AK217" s="2620"/>
      <c r="AL217" s="2101"/>
      <c r="AM217" s="1936"/>
      <c r="AN217" s="1936"/>
      <c r="AO217" s="1936"/>
      <c r="AP217" s="1936"/>
      <c r="AQ217" s="1936"/>
      <c r="AR217" s="1936"/>
      <c r="AS217" s="1936"/>
      <c r="AT217" s="1936"/>
      <c r="AU217" s="1936"/>
      <c r="AV217" s="1936"/>
      <c r="AW217" s="1936"/>
      <c r="AX217" s="1936"/>
      <c r="AY217" s="1936"/>
      <c r="AZ217" s="1936"/>
      <c r="BA217" s="1936"/>
      <c r="BB217" s="1936"/>
      <c r="BC217" s="1936"/>
      <c r="BD217" s="1936"/>
      <c r="BE217" s="1936"/>
      <c r="BF217" s="1936"/>
      <c r="BG217" s="4345"/>
    </row>
    <row customHeight="1" ht="25">
      <c r="A218" s="1279" t="s">
        <v>990</v>
      </c>
      <c r="B218" s="1279"/>
      <c r="C218" s="1279"/>
      <c r="D218" s="1273"/>
      <c r="E218" s="1283"/>
      <c r="F218" s="1943"/>
      <c r="G218" s="1943"/>
      <c r="H218" s="1943"/>
      <c r="I218" s="1943"/>
      <c r="J218" s="1943"/>
      <c r="K218" s="1943"/>
      <c r="L218" s="1943"/>
      <c r="M218" s="1943"/>
      <c r="N218" s="1943"/>
      <c r="O218" s="1943"/>
      <c r="P218" s="1943"/>
      <c r="Q218" s="1943"/>
      <c r="R218" s="1943"/>
      <c r="S218" s="1943"/>
      <c r="T218" s="1943"/>
      <c r="U218" s="1943"/>
      <c r="V218" s="1943"/>
      <c r="W218" s="1943"/>
      <c r="X218" s="1943"/>
      <c r="Y218" s="1943"/>
      <c r="Z218" s="4330" t="s">
        <v>684</v>
      </c>
      <c r="AA218" s="1927" t="s">
        <v>107</v>
      </c>
      <c r="AB218" s="1292" t="s">
        <v>1036</v>
      </c>
      <c r="AC218" s="1282">
        <v>1187.51</v>
      </c>
      <c r="AD218" s="1292" t="str">
        <f>AB218</f>
        <v>  Прибыль направляемая на инвестиции</v>
      </c>
      <c r="AE218" s="1282"/>
      <c r="AF218" s="1944"/>
      <c r="AG218" s="1872"/>
      <c r="AH218" s="1872"/>
      <c r="AI218" s="1944"/>
      <c r="AJ218" s="1872"/>
      <c r="AK218" s="2100"/>
      <c r="AL218" s="2101"/>
      <c r="AM218" s="1936"/>
      <c r="AN218" s="1936"/>
      <c r="AO218" s="1936"/>
      <c r="AP218" s="1936"/>
      <c r="AQ218" s="1936"/>
      <c r="AR218" s="1936"/>
      <c r="AS218" s="1936"/>
      <c r="AT218" s="1936"/>
      <c r="AU218" s="1936"/>
      <c r="AV218" s="1936"/>
      <c r="AW218" s="1936"/>
      <c r="AX218" s="1936"/>
      <c r="AY218" s="1936"/>
      <c r="AZ218" s="1936"/>
      <c r="BA218" s="1936"/>
      <c r="BB218" s="1936"/>
      <c r="BC218" s="1936"/>
      <c r="BD218" s="1936"/>
      <c r="BE218" s="1936"/>
      <c r="BF218" s="1936"/>
      <c r="BG218" s="4345"/>
    </row>
    <row customHeight="1" ht="25">
      <c r="A219" s="1279" t="s">
        <v>990</v>
      </c>
      <c r="B219" s="1279"/>
      <c r="C219" s="1279"/>
      <c r="D219" s="1273"/>
      <c r="E219" s="1283"/>
      <c r="F219" s="1943"/>
      <c r="G219" s="1943"/>
      <c r="H219" s="1943"/>
      <c r="I219" s="1943"/>
      <c r="J219" s="1943"/>
      <c r="K219" s="1943"/>
      <c r="L219" s="1943"/>
      <c r="M219" s="1943"/>
      <c r="N219" s="1943"/>
      <c r="O219" s="1943"/>
      <c r="P219" s="1943"/>
      <c r="Q219" s="1943"/>
      <c r="R219" s="1943"/>
      <c r="S219" s="1943"/>
      <c r="T219" s="1943"/>
      <c r="U219" s="1943"/>
      <c r="V219" s="1943"/>
      <c r="W219" s="1943"/>
      <c r="X219" s="1943"/>
      <c r="Y219" s="1943"/>
      <c r="Z219" s="4330" t="s">
        <v>684</v>
      </c>
      <c r="AA219" s="1927" t="s">
        <v>90</v>
      </c>
      <c r="AB219" s="1292" t="s">
        <v>1037</v>
      </c>
      <c r="AC219" s="1282">
        <v>52405.43</v>
      </c>
      <c r="AD219" s="1292" t="str">
        <f>AB219</f>
        <v>      Займы, предоставленные Фондом ЖКХ за счет средств ФНБ</v>
      </c>
      <c r="AE219" s="1282"/>
      <c r="AF219" s="1944"/>
      <c r="AG219" s="1872"/>
      <c r="AH219" s="1872"/>
      <c r="AI219" s="1944"/>
      <c r="AJ219" s="1872"/>
      <c r="AK219" s="2100"/>
      <c r="AL219" s="2101"/>
      <c r="AM219" s="1936"/>
      <c r="AN219" s="1936"/>
      <c r="AO219" s="1936"/>
      <c r="AP219" s="1936"/>
      <c r="AQ219" s="1936"/>
      <c r="AR219" s="1936"/>
      <c r="AS219" s="1936"/>
      <c r="AT219" s="1936"/>
      <c r="AU219" s="1936"/>
      <c r="AV219" s="1936"/>
      <c r="AW219" s="1936"/>
      <c r="AX219" s="1936"/>
      <c r="AY219" s="1936"/>
      <c r="AZ219" s="1936"/>
      <c r="BA219" s="1936"/>
      <c r="BB219" s="1936"/>
      <c r="BC219" s="1936"/>
      <c r="BD219" s="1936"/>
      <c r="BE219" s="1936"/>
      <c r="BF219" s="1936"/>
      <c r="BG219" s="4345"/>
    </row>
    <row customHeight="1" ht="11.25">
      <c r="A220" s="1279" t="s">
        <v>990</v>
      </c>
      <c r="B220" s="1279"/>
      <c r="C220" s="1279"/>
      <c r="D220" s="1273"/>
      <c r="E220" s="1283"/>
      <c r="F220" s="1942"/>
      <c r="G220" s="1943"/>
      <c r="H220" s="2628" t="s">
        <v>107</v>
      </c>
      <c r="I220" s="2629"/>
      <c r="J220" s="2598"/>
      <c r="K220" s="2630"/>
      <c r="L220" s="2220"/>
      <c r="M220" s="2221"/>
      <c r="N220" s="2621"/>
      <c r="O220" s="2622"/>
      <c r="P220" s="2625"/>
      <c r="Q220" s="4444"/>
      <c r="R220" s="2626"/>
      <c r="S220" s="2627"/>
      <c r="T220" s="2626"/>
      <c r="U220" s="2626"/>
      <c r="V220" s="2626"/>
      <c r="W220" s="2626"/>
      <c r="X220" s="2626"/>
      <c r="Y220" s="2626"/>
      <c r="Z220" s="1288"/>
      <c r="AA220" s="1289"/>
      <c r="AB220" s="1354" t="s">
        <v>1038</v>
      </c>
      <c r="AC220" s="1293"/>
      <c r="AD220" s="1293"/>
      <c r="AE220" s="1295"/>
      <c r="AF220" s="2619"/>
      <c r="AG220" s="2620"/>
      <c r="AH220" s="2620"/>
      <c r="AI220" s="2619"/>
      <c r="AJ220" s="2620"/>
      <c r="AK220" s="2620"/>
      <c r="AL220" s="2101"/>
      <c r="AM220" s="1936"/>
      <c r="AN220" s="1936"/>
      <c r="AO220" s="1936"/>
      <c r="AP220" s="1936"/>
      <c r="AQ220" s="1936"/>
      <c r="AR220" s="1936"/>
      <c r="AS220" s="1936"/>
      <c r="AT220" s="1936"/>
      <c r="AU220" s="1936"/>
      <c r="AV220" s="1936"/>
      <c r="AW220" s="1936"/>
      <c r="AX220" s="1936"/>
      <c r="AY220" s="1936"/>
      <c r="AZ220" s="1936"/>
      <c r="BA220" s="1936"/>
      <c r="BB220" s="1936"/>
      <c r="BC220" s="1936"/>
      <c r="BD220" s="1936"/>
      <c r="BE220" s="1936"/>
      <c r="BF220" s="1936"/>
      <c r="BG220" s="4345"/>
    </row>
    <row customHeight="1" ht="11.25">
      <c r="A221" s="1279" t="s">
        <v>990</v>
      </c>
      <c r="B221" s="1279"/>
      <c r="C221" s="1279"/>
      <c r="D221" s="1273"/>
      <c r="E221" s="1283"/>
      <c r="F221" s="1942"/>
      <c r="G221" s="1943"/>
      <c r="H221" s="2628" t="s">
        <v>107</v>
      </c>
      <c r="I221" s="2629"/>
      <c r="J221" s="2598"/>
      <c r="K221" s="2630"/>
      <c r="L221" s="2220"/>
      <c r="M221" s="2221"/>
      <c r="N221" s="1288"/>
      <c r="O221" s="1289"/>
      <c r="P221" s="1281" t="s">
        <v>1039</v>
      </c>
      <c r="Q221" s="1289"/>
      <c r="R221" s="1289"/>
      <c r="S221" s="1289"/>
      <c r="T221" s="1289"/>
      <c r="U221" s="1289"/>
      <c r="V221" s="1289"/>
      <c r="W221" s="1289"/>
      <c r="X221" s="1289"/>
      <c r="Y221" s="1289"/>
      <c r="Z221" s="1289"/>
      <c r="AA221" s="1289"/>
      <c r="AB221" s="1289"/>
      <c r="AC221" s="1289"/>
      <c r="AD221" s="1289"/>
      <c r="AE221" s="1296"/>
      <c r="AF221" s="2619"/>
      <c r="AG221" s="2620"/>
      <c r="AH221" s="2620"/>
      <c r="AI221" s="2619"/>
      <c r="AJ221" s="2620"/>
      <c r="AK221" s="2620"/>
      <c r="AL221" s="2101"/>
      <c r="AM221" s="1936"/>
      <c r="AN221" s="1936"/>
      <c r="AO221" s="1936"/>
      <c r="AP221" s="1936"/>
      <c r="AQ221" s="1936"/>
      <c r="AR221" s="1936"/>
      <c r="AS221" s="1936"/>
      <c r="AT221" s="1936"/>
      <c r="AU221" s="1936"/>
      <c r="AV221" s="1936"/>
      <c r="AW221" s="1936"/>
      <c r="AX221" s="1936"/>
      <c r="AY221" s="1936"/>
      <c r="AZ221" s="1936"/>
      <c r="BA221" s="1936"/>
      <c r="BB221" s="1936"/>
      <c r="BC221" s="1936"/>
      <c r="BD221" s="1936"/>
      <c r="BE221" s="1936"/>
      <c r="BF221" s="1936"/>
      <c r="BG221" s="4345"/>
    </row>
    <row customHeight="1" ht="11.25">
      <c r="A222" s="1279" t="s">
        <v>990</v>
      </c>
      <c r="B222" s="1279" t="s">
        <v>1022</v>
      </c>
      <c r="C222" s="1279"/>
      <c r="D222" s="1273"/>
      <c r="E222" s="1283"/>
      <c r="F222" s="1942"/>
      <c r="G222" s="4330" t="s">
        <v>684</v>
      </c>
      <c r="H222" s="2628" t="s">
        <v>91</v>
      </c>
      <c r="I222" s="2629" t="s">
        <v>1023</v>
      </c>
      <c r="J222" s="2598" t="s">
        <v>1024</v>
      </c>
      <c r="K222" s="2630" t="s">
        <v>1108</v>
      </c>
      <c r="L222" s="2220" t="s">
        <v>19</v>
      </c>
      <c r="M222" s="2221"/>
      <c r="N222" s="2099"/>
      <c r="O222" s="1290" t="s">
        <v>371</v>
      </c>
      <c r="P222" s="1291"/>
      <c r="Q222" s="1291"/>
      <c r="R222" s="1291"/>
      <c r="S222" s="1291"/>
      <c r="T222" s="1291"/>
      <c r="U222" s="1291"/>
      <c r="V222" s="1291"/>
      <c r="W222" s="1291"/>
      <c r="X222" s="1291"/>
      <c r="Y222" s="1291"/>
      <c r="Z222" s="1291"/>
      <c r="AA222" s="1291"/>
      <c r="AB222" s="1291"/>
      <c r="AC222" s="1291"/>
      <c r="AD222" s="1291"/>
      <c r="AE222" s="1291"/>
      <c r="AF222" s="2619">
        <v>2024</v>
      </c>
      <c r="AG222" s="2620" t="s">
        <v>1103</v>
      </c>
      <c r="AH222" s="2620" t="s">
        <v>1106</v>
      </c>
      <c r="AI222" s="2619"/>
      <c r="AJ222" s="2620"/>
      <c r="AK222" s="2620"/>
      <c r="AL222" s="2101"/>
      <c r="AM222" s="1936"/>
      <c r="AN222" s="1936"/>
      <c r="AO222" s="1936"/>
      <c r="AP222" s="1936"/>
      <c r="AQ222" s="1936"/>
      <c r="AR222" s="1936"/>
      <c r="AS222" s="1936"/>
      <c r="AT222" s="1936"/>
      <c r="AU222" s="1936"/>
      <c r="AV222" s="1936"/>
      <c r="AW222" s="1936"/>
      <c r="AX222" s="1936"/>
      <c r="AY222" s="1936"/>
      <c r="AZ222" s="1936"/>
      <c r="BA222" s="1936"/>
      <c r="BB222" s="1936"/>
      <c r="BC222" s="1936"/>
      <c r="BD222" s="1936"/>
      <c r="BE222" s="1936"/>
      <c r="BF222" s="1936"/>
      <c r="BG222" s="4345"/>
    </row>
    <row customHeight="1" ht="11.25">
      <c r="A223" s="1279" t="s">
        <v>990</v>
      </c>
      <c r="B223" s="1279"/>
      <c r="C223" s="1279"/>
      <c r="D223" s="1273"/>
      <c r="E223" s="1283"/>
      <c r="F223" s="1942"/>
      <c r="G223" s="1943"/>
      <c r="H223" s="2628" t="s">
        <v>90</v>
      </c>
      <c r="I223" s="2629"/>
      <c r="J223" s="2598"/>
      <c r="K223" s="2630"/>
      <c r="L223" s="2220"/>
      <c r="M223" s="2221"/>
      <c r="N223" s="2621"/>
      <c r="O223" s="2622">
        <v>1</v>
      </c>
      <c r="P223" s="2623" t="s">
        <v>65</v>
      </c>
      <c r="Q223" s="4444" t="s">
        <v>1065</v>
      </c>
      <c r="R223" s="4445" t="s">
        <v>1029</v>
      </c>
      <c r="S223" s="4445" t="s">
        <v>1030</v>
      </c>
      <c r="T223" s="4445" t="s">
        <v>1030</v>
      </c>
      <c r="U223" s="4445" t="s">
        <v>1031</v>
      </c>
      <c r="V223" s="4445" t="s">
        <v>1032</v>
      </c>
      <c r="W223" s="4445" t="s">
        <v>1033</v>
      </c>
      <c r="X223" s="4445" t="s">
        <v>1066</v>
      </c>
      <c r="Y223" s="4445" t="s">
        <v>761</v>
      </c>
      <c r="Z223" s="1288"/>
      <c r="AA223" s="1289"/>
      <c r="AB223" s="1289"/>
      <c r="AC223" s="1293"/>
      <c r="AD223" s="1293"/>
      <c r="AE223" s="1294"/>
      <c r="AF223" s="2619"/>
      <c r="AG223" s="2620"/>
      <c r="AH223" s="2620"/>
      <c r="AI223" s="2619"/>
      <c r="AJ223" s="2620"/>
      <c r="AK223" s="2620"/>
      <c r="AL223" s="2101"/>
      <c r="AM223" s="1936"/>
      <c r="AN223" s="1936"/>
      <c r="AO223" s="1936"/>
      <c r="AP223" s="1936"/>
      <c r="AQ223" s="1936"/>
      <c r="AR223" s="1936"/>
      <c r="AS223" s="1936"/>
      <c r="AT223" s="1936"/>
      <c r="AU223" s="1936"/>
      <c r="AV223" s="1936"/>
      <c r="AW223" s="1936"/>
      <c r="AX223" s="1936"/>
      <c r="AY223" s="1936"/>
      <c r="AZ223" s="1936"/>
      <c r="BA223" s="1936"/>
      <c r="BB223" s="1936"/>
      <c r="BC223" s="1936"/>
      <c r="BD223" s="1936"/>
      <c r="BE223" s="1936"/>
      <c r="BF223" s="1936"/>
      <c r="BG223" s="4345"/>
    </row>
    <row customHeight="1" ht="25.833333333333332">
      <c r="A224" s="1279" t="s">
        <v>990</v>
      </c>
      <c r="B224" s="1279"/>
      <c r="C224" s="1279"/>
      <c r="D224" s="1273"/>
      <c r="E224" s="1283"/>
      <c r="F224" s="1942"/>
      <c r="G224" s="1943"/>
      <c r="H224" s="2628" t="s">
        <v>90</v>
      </c>
      <c r="I224" s="2629"/>
      <c r="J224" s="2598"/>
      <c r="K224" s="2630"/>
      <c r="L224" s="2220"/>
      <c r="M224" s="2221"/>
      <c r="N224" s="2621"/>
      <c r="O224" s="2622"/>
      <c r="P224" s="2624"/>
      <c r="Q224" s="4444"/>
      <c r="R224" s="2626"/>
      <c r="S224" s="2627"/>
      <c r="T224" s="2626"/>
      <c r="U224" s="2626"/>
      <c r="V224" s="2626"/>
      <c r="W224" s="2626"/>
      <c r="X224" s="2626"/>
      <c r="Y224" s="2626"/>
      <c r="Z224" s="1941"/>
      <c r="AA224" s="1907">
        <v>1</v>
      </c>
      <c r="AB224" s="1292" t="s">
        <v>1035</v>
      </c>
      <c r="AC224" s="1282">
        <v>2658.22</v>
      </c>
      <c r="AD224" s="1292" t="str">
        <f>AB224</f>
        <v>      Прочие амортизационные отчисления</v>
      </c>
      <c r="AE224" s="1282"/>
      <c r="AF224" s="2619"/>
      <c r="AG224" s="2620"/>
      <c r="AH224" s="2620"/>
      <c r="AI224" s="2619"/>
      <c r="AJ224" s="2620"/>
      <c r="AK224" s="2620"/>
      <c r="AL224" s="2101"/>
      <c r="AM224" s="1936"/>
      <c r="AN224" s="1936"/>
      <c r="AO224" s="1936"/>
      <c r="AP224" s="1936"/>
      <c r="AQ224" s="1936"/>
      <c r="AR224" s="1936"/>
      <c r="AS224" s="1936"/>
      <c r="AT224" s="1936"/>
      <c r="AU224" s="1936"/>
      <c r="AV224" s="1936"/>
      <c r="AW224" s="1936"/>
      <c r="AX224" s="1936"/>
      <c r="AY224" s="1936"/>
      <c r="AZ224" s="1936"/>
      <c r="BA224" s="1936"/>
      <c r="BB224" s="1936"/>
      <c r="BC224" s="1936"/>
      <c r="BD224" s="1936"/>
      <c r="BE224" s="1936"/>
      <c r="BF224" s="1936"/>
      <c r="BG224" s="4345"/>
    </row>
    <row customHeight="1" ht="25.833333333333332">
      <c r="A225" s="1279" t="s">
        <v>990</v>
      </c>
      <c r="B225" s="1279"/>
      <c r="C225" s="1279"/>
      <c r="D225" s="1273"/>
      <c r="E225" s="1283"/>
      <c r="F225" s="1943"/>
      <c r="G225" s="1943"/>
      <c r="H225" s="1943"/>
      <c r="I225" s="1943"/>
      <c r="J225" s="1943"/>
      <c r="K225" s="1943"/>
      <c r="L225" s="1943"/>
      <c r="M225" s="1943"/>
      <c r="N225" s="1943"/>
      <c r="O225" s="1943"/>
      <c r="P225" s="1943"/>
      <c r="Q225" s="1943"/>
      <c r="R225" s="1943"/>
      <c r="S225" s="1943"/>
      <c r="T225" s="1943"/>
      <c r="U225" s="1943"/>
      <c r="V225" s="1943"/>
      <c r="W225" s="1943"/>
      <c r="X225" s="1943"/>
      <c r="Y225" s="1943"/>
      <c r="Z225" s="4330" t="s">
        <v>684</v>
      </c>
      <c r="AA225" s="1927" t="s">
        <v>107</v>
      </c>
      <c r="AB225" s="1292" t="s">
        <v>1036</v>
      </c>
      <c r="AC225" s="1282">
        <v>264.95</v>
      </c>
      <c r="AD225" s="1292" t="str">
        <f>AB225</f>
        <v>  Прибыль направляемая на инвестиции</v>
      </c>
      <c r="AE225" s="1282"/>
      <c r="AF225" s="1944"/>
      <c r="AG225" s="1872"/>
      <c r="AH225" s="1872"/>
      <c r="AI225" s="1944"/>
      <c r="AJ225" s="1872"/>
      <c r="AK225" s="2100"/>
      <c r="AL225" s="2101"/>
      <c r="AM225" s="1936"/>
      <c r="AN225" s="1936"/>
      <c r="AO225" s="1936"/>
      <c r="AP225" s="1936"/>
      <c r="AQ225" s="1936"/>
      <c r="AR225" s="1936"/>
      <c r="AS225" s="1936"/>
      <c r="AT225" s="1936"/>
      <c r="AU225" s="1936"/>
      <c r="AV225" s="1936"/>
      <c r="AW225" s="1936"/>
      <c r="AX225" s="1936"/>
      <c r="AY225" s="1936"/>
      <c r="AZ225" s="1936"/>
      <c r="BA225" s="1936"/>
      <c r="BB225" s="1936"/>
      <c r="BC225" s="1936"/>
      <c r="BD225" s="1936"/>
      <c r="BE225" s="1936"/>
      <c r="BF225" s="1936"/>
      <c r="BG225" s="4345"/>
    </row>
    <row customHeight="1" ht="25.833333333333332">
      <c r="A226" s="1279" t="s">
        <v>990</v>
      </c>
      <c r="B226" s="1279"/>
      <c r="C226" s="1279"/>
      <c r="D226" s="1273"/>
      <c r="E226" s="1283"/>
      <c r="F226" s="1943"/>
      <c r="G226" s="1943"/>
      <c r="H226" s="1943"/>
      <c r="I226" s="1943"/>
      <c r="J226" s="1943"/>
      <c r="K226" s="1943"/>
      <c r="L226" s="1943"/>
      <c r="M226" s="1943"/>
      <c r="N226" s="1943"/>
      <c r="O226" s="1943"/>
      <c r="P226" s="1943"/>
      <c r="Q226" s="1943"/>
      <c r="R226" s="1943"/>
      <c r="S226" s="1943"/>
      <c r="T226" s="1943"/>
      <c r="U226" s="1943"/>
      <c r="V226" s="1943"/>
      <c r="W226" s="1943"/>
      <c r="X226" s="1943"/>
      <c r="Y226" s="1943"/>
      <c r="Z226" s="4330" t="s">
        <v>684</v>
      </c>
      <c r="AA226" s="1927" t="s">
        <v>90</v>
      </c>
      <c r="AB226" s="1292" t="s">
        <v>1037</v>
      </c>
      <c r="AC226" s="1282">
        <v>11692.64</v>
      </c>
      <c r="AD226" s="1292" t="str">
        <f>AB226</f>
        <v>      Займы, предоставленные Фондом ЖКХ за счет средств ФНБ</v>
      </c>
      <c r="AE226" s="1282"/>
      <c r="AF226" s="1944"/>
      <c r="AG226" s="1872"/>
      <c r="AH226" s="1872"/>
      <c r="AI226" s="1944"/>
      <c r="AJ226" s="1872"/>
      <c r="AK226" s="2100"/>
      <c r="AL226" s="2101"/>
      <c r="AM226" s="1936"/>
      <c r="AN226" s="1936"/>
      <c r="AO226" s="1936"/>
      <c r="AP226" s="1936"/>
      <c r="AQ226" s="1936"/>
      <c r="AR226" s="1936"/>
      <c r="AS226" s="1936"/>
      <c r="AT226" s="1936"/>
      <c r="AU226" s="1936"/>
      <c r="AV226" s="1936"/>
      <c r="AW226" s="1936"/>
      <c r="AX226" s="1936"/>
      <c r="AY226" s="1936"/>
      <c r="AZ226" s="1936"/>
      <c r="BA226" s="1936"/>
      <c r="BB226" s="1936"/>
      <c r="BC226" s="1936"/>
      <c r="BD226" s="1936"/>
      <c r="BE226" s="1936"/>
      <c r="BF226" s="1936"/>
      <c r="BG226" s="4345"/>
    </row>
    <row customHeight="1" ht="11.25">
      <c r="A227" s="1279" t="s">
        <v>990</v>
      </c>
      <c r="B227" s="1279"/>
      <c r="C227" s="1279"/>
      <c r="D227" s="1273"/>
      <c r="E227" s="1283"/>
      <c r="F227" s="1942"/>
      <c r="G227" s="1943"/>
      <c r="H227" s="2628" t="s">
        <v>90</v>
      </c>
      <c r="I227" s="2629"/>
      <c r="J227" s="2598"/>
      <c r="K227" s="2630"/>
      <c r="L227" s="2220"/>
      <c r="M227" s="2221"/>
      <c r="N227" s="2621"/>
      <c r="O227" s="2622"/>
      <c r="P227" s="2625"/>
      <c r="Q227" s="4444"/>
      <c r="R227" s="2626"/>
      <c r="S227" s="2627"/>
      <c r="T227" s="2626"/>
      <c r="U227" s="2626"/>
      <c r="V227" s="2626"/>
      <c r="W227" s="2626"/>
      <c r="X227" s="2626"/>
      <c r="Y227" s="2626"/>
      <c r="Z227" s="1288"/>
      <c r="AA227" s="1289"/>
      <c r="AB227" s="1354" t="s">
        <v>1038</v>
      </c>
      <c r="AC227" s="1293"/>
      <c r="AD227" s="1293"/>
      <c r="AE227" s="1295"/>
      <c r="AF227" s="2619"/>
      <c r="AG227" s="2620"/>
      <c r="AH227" s="2620"/>
      <c r="AI227" s="2619"/>
      <c r="AJ227" s="2620"/>
      <c r="AK227" s="2620"/>
      <c r="AL227" s="2101"/>
      <c r="AM227" s="1936"/>
      <c r="AN227" s="1936"/>
      <c r="AO227" s="1936"/>
      <c r="AP227" s="1936"/>
      <c r="AQ227" s="1936"/>
      <c r="AR227" s="1936"/>
      <c r="AS227" s="1936"/>
      <c r="AT227" s="1936"/>
      <c r="AU227" s="1936"/>
      <c r="AV227" s="1936"/>
      <c r="AW227" s="1936"/>
      <c r="AX227" s="1936"/>
      <c r="AY227" s="1936"/>
      <c r="AZ227" s="1936"/>
      <c r="BA227" s="1936"/>
      <c r="BB227" s="1936"/>
      <c r="BC227" s="1936"/>
      <c r="BD227" s="1936"/>
      <c r="BE227" s="1936"/>
      <c r="BF227" s="1936"/>
      <c r="BG227" s="4345"/>
    </row>
    <row customHeight="1" ht="11.25">
      <c r="A228" s="1279" t="s">
        <v>990</v>
      </c>
      <c r="B228" s="1279"/>
      <c r="C228" s="1279"/>
      <c r="D228" s="1273"/>
      <c r="E228" s="1283"/>
      <c r="F228" s="1942"/>
      <c r="G228" s="1943"/>
      <c r="H228" s="2628" t="s">
        <v>90</v>
      </c>
      <c r="I228" s="2629"/>
      <c r="J228" s="2598"/>
      <c r="K228" s="2630"/>
      <c r="L228" s="2220"/>
      <c r="M228" s="2221"/>
      <c r="N228" s="1288"/>
      <c r="O228" s="1289"/>
      <c r="P228" s="1281" t="s">
        <v>1039</v>
      </c>
      <c r="Q228" s="1289"/>
      <c r="R228" s="1289"/>
      <c r="S228" s="1289"/>
      <c r="T228" s="1289"/>
      <c r="U228" s="1289"/>
      <c r="V228" s="1289"/>
      <c r="W228" s="1289"/>
      <c r="X228" s="1289"/>
      <c r="Y228" s="1289"/>
      <c r="Z228" s="1289"/>
      <c r="AA228" s="1289"/>
      <c r="AB228" s="1289"/>
      <c r="AC228" s="1289"/>
      <c r="AD228" s="1289"/>
      <c r="AE228" s="1296"/>
      <c r="AF228" s="2619"/>
      <c r="AG228" s="2620"/>
      <c r="AH228" s="2620"/>
      <c r="AI228" s="2619"/>
      <c r="AJ228" s="2620"/>
      <c r="AK228" s="2620"/>
      <c r="AL228" s="2101"/>
      <c r="AM228" s="1936"/>
      <c r="AN228" s="1936"/>
      <c r="AO228" s="1936"/>
      <c r="AP228" s="1936"/>
      <c r="AQ228" s="1936"/>
      <c r="AR228" s="1936"/>
      <c r="AS228" s="1936"/>
      <c r="AT228" s="1936"/>
      <c r="AU228" s="1936"/>
      <c r="AV228" s="1936"/>
      <c r="AW228" s="1936"/>
      <c r="AX228" s="1936"/>
      <c r="AY228" s="1936"/>
      <c r="AZ228" s="1936"/>
      <c r="BA228" s="1936"/>
      <c r="BB228" s="1936"/>
      <c r="BC228" s="1936"/>
      <c r="BD228" s="1936"/>
      <c r="BE228" s="1936"/>
      <c r="BF228" s="1936"/>
      <c r="BG228" s="4345"/>
    </row>
    <row customHeight="1" ht="11.25">
      <c r="A229" s="1279" t="s">
        <v>990</v>
      </c>
      <c r="B229" s="1279" t="s">
        <v>1022</v>
      </c>
      <c r="C229" s="1279"/>
      <c r="D229" s="1273"/>
      <c r="E229" s="1283"/>
      <c r="F229" s="1942"/>
      <c r="G229" s="4330" t="s">
        <v>684</v>
      </c>
      <c r="H229" s="2628" t="s">
        <v>108</v>
      </c>
      <c r="I229" s="2629" t="s">
        <v>1023</v>
      </c>
      <c r="J229" s="2598" t="s">
        <v>1024</v>
      </c>
      <c r="K229" s="2630" t="s">
        <v>1109</v>
      </c>
      <c r="L229" s="2220" t="s">
        <v>19</v>
      </c>
      <c r="M229" s="2221"/>
      <c r="N229" s="2099"/>
      <c r="O229" s="1290" t="s">
        <v>371</v>
      </c>
      <c r="P229" s="1291"/>
      <c r="Q229" s="1291"/>
      <c r="R229" s="1291"/>
      <c r="S229" s="1291"/>
      <c r="T229" s="1291"/>
      <c r="U229" s="1291"/>
      <c r="V229" s="1291"/>
      <c r="W229" s="1291"/>
      <c r="X229" s="1291"/>
      <c r="Y229" s="1291"/>
      <c r="Z229" s="1291"/>
      <c r="AA229" s="1291"/>
      <c r="AB229" s="1291"/>
      <c r="AC229" s="1291"/>
      <c r="AD229" s="1291"/>
      <c r="AE229" s="1291"/>
      <c r="AF229" s="2619">
        <v>2024</v>
      </c>
      <c r="AG229" s="2620" t="s">
        <v>1103</v>
      </c>
      <c r="AH229" s="2620" t="s">
        <v>1106</v>
      </c>
      <c r="AI229" s="2619"/>
      <c r="AJ229" s="2620"/>
      <c r="AK229" s="2620"/>
      <c r="AL229" s="2101"/>
      <c r="AM229" s="1936"/>
      <c r="AN229" s="1936"/>
      <c r="AO229" s="1936"/>
      <c r="AP229" s="1936"/>
      <c r="AQ229" s="1936"/>
      <c r="AR229" s="1936"/>
      <c r="AS229" s="1936"/>
      <c r="AT229" s="1936"/>
      <c r="AU229" s="1936"/>
      <c r="AV229" s="1936"/>
      <c r="AW229" s="1936"/>
      <c r="AX229" s="1936"/>
      <c r="AY229" s="1936"/>
      <c r="AZ229" s="1936"/>
      <c r="BA229" s="1936"/>
      <c r="BB229" s="1936"/>
      <c r="BC229" s="1936"/>
      <c r="BD229" s="1936"/>
      <c r="BE229" s="1936"/>
      <c r="BF229" s="1936"/>
      <c r="BG229" s="4345"/>
    </row>
    <row customHeight="1" ht="11.25">
      <c r="A230" s="1279" t="s">
        <v>990</v>
      </c>
      <c r="B230" s="1279"/>
      <c r="C230" s="1279"/>
      <c r="D230" s="1273"/>
      <c r="E230" s="1283"/>
      <c r="F230" s="1942"/>
      <c r="G230" s="1943"/>
      <c r="H230" s="2628" t="s">
        <v>91</v>
      </c>
      <c r="I230" s="2629"/>
      <c r="J230" s="2598"/>
      <c r="K230" s="2630"/>
      <c r="L230" s="2220"/>
      <c r="M230" s="2221"/>
      <c r="N230" s="2621"/>
      <c r="O230" s="2622">
        <v>1</v>
      </c>
      <c r="P230" s="2623" t="s">
        <v>65</v>
      </c>
      <c r="Q230" s="4444" t="s">
        <v>1071</v>
      </c>
      <c r="R230" s="4445" t="s">
        <v>1029</v>
      </c>
      <c r="S230" s="4445" t="s">
        <v>1030</v>
      </c>
      <c r="T230" s="4445" t="s">
        <v>1030</v>
      </c>
      <c r="U230" s="4445" t="s">
        <v>1031</v>
      </c>
      <c r="V230" s="4445" t="s">
        <v>1032</v>
      </c>
      <c r="W230" s="4445" t="s">
        <v>1033</v>
      </c>
      <c r="X230" s="4445" t="s">
        <v>1072</v>
      </c>
      <c r="Y230" s="4445" t="s">
        <v>761</v>
      </c>
      <c r="Z230" s="1288"/>
      <c r="AA230" s="1289"/>
      <c r="AB230" s="1289"/>
      <c r="AC230" s="1293"/>
      <c r="AD230" s="1293"/>
      <c r="AE230" s="1294"/>
      <c r="AF230" s="2619"/>
      <c r="AG230" s="2620"/>
      <c r="AH230" s="2620"/>
      <c r="AI230" s="2619"/>
      <c r="AJ230" s="2620"/>
      <c r="AK230" s="2620"/>
      <c r="AL230" s="2101"/>
      <c r="AM230" s="1936"/>
      <c r="AN230" s="1936"/>
      <c r="AO230" s="1936"/>
      <c r="AP230" s="1936"/>
      <c r="AQ230" s="1936"/>
      <c r="AR230" s="1936"/>
      <c r="AS230" s="1936"/>
      <c r="AT230" s="1936"/>
      <c r="AU230" s="1936"/>
      <c r="AV230" s="1936"/>
      <c r="AW230" s="1936"/>
      <c r="AX230" s="1936"/>
      <c r="AY230" s="1936"/>
      <c r="AZ230" s="1936"/>
      <c r="BA230" s="1936"/>
      <c r="BB230" s="1936"/>
      <c r="BC230" s="1936"/>
      <c r="BD230" s="1936"/>
      <c r="BE230" s="1936"/>
      <c r="BF230" s="1936"/>
      <c r="BG230" s="4345"/>
    </row>
    <row customHeight="1" ht="22.5">
      <c r="A231" s="1279" t="s">
        <v>990</v>
      </c>
      <c r="B231" s="1279"/>
      <c r="C231" s="1279"/>
      <c r="D231" s="1273"/>
      <c r="E231" s="1283"/>
      <c r="F231" s="1942"/>
      <c r="G231" s="1943"/>
      <c r="H231" s="2628" t="s">
        <v>91</v>
      </c>
      <c r="I231" s="2629"/>
      <c r="J231" s="2598"/>
      <c r="K231" s="2630"/>
      <c r="L231" s="2220"/>
      <c r="M231" s="2221"/>
      <c r="N231" s="2621"/>
      <c r="O231" s="2622"/>
      <c r="P231" s="2624"/>
      <c r="Q231" s="4444"/>
      <c r="R231" s="2626"/>
      <c r="S231" s="2627"/>
      <c r="T231" s="2626"/>
      <c r="U231" s="2626"/>
      <c r="V231" s="2626"/>
      <c r="W231" s="2626"/>
      <c r="X231" s="2626"/>
      <c r="Y231" s="2626"/>
      <c r="Z231" s="1941"/>
      <c r="AA231" s="1907">
        <v>1</v>
      </c>
      <c r="AB231" s="1292" t="s">
        <v>1035</v>
      </c>
      <c r="AC231" s="1282">
        <v>724.8</v>
      </c>
      <c r="AD231" s="1292" t="str">
        <f>AB231</f>
        <v>      Прочие амортизационные отчисления</v>
      </c>
      <c r="AE231" s="1282"/>
      <c r="AF231" s="2619"/>
      <c r="AG231" s="2620"/>
      <c r="AH231" s="2620"/>
      <c r="AI231" s="2619"/>
      <c r="AJ231" s="2620"/>
      <c r="AK231" s="2620"/>
      <c r="AL231" s="2101"/>
      <c r="AM231" s="1936"/>
      <c r="AN231" s="1936"/>
      <c r="AO231" s="1936"/>
      <c r="AP231" s="1936"/>
      <c r="AQ231" s="1936"/>
      <c r="AR231" s="1936"/>
      <c r="AS231" s="1936"/>
      <c r="AT231" s="1936"/>
      <c r="AU231" s="1936"/>
      <c r="AV231" s="1936"/>
      <c r="AW231" s="1936"/>
      <c r="AX231" s="1936"/>
      <c r="AY231" s="1936"/>
      <c r="AZ231" s="1936"/>
      <c r="BA231" s="1936"/>
      <c r="BB231" s="1936"/>
      <c r="BC231" s="1936"/>
      <c r="BD231" s="1936"/>
      <c r="BE231" s="1936"/>
      <c r="BF231" s="1936"/>
      <c r="BG231" s="4345"/>
    </row>
    <row customHeight="1" ht="22.5">
      <c r="A232" s="1279" t="s">
        <v>990</v>
      </c>
      <c r="B232" s="1279"/>
      <c r="C232" s="1279"/>
      <c r="D232" s="1273"/>
      <c r="E232" s="1283"/>
      <c r="F232" s="1943"/>
      <c r="G232" s="1943"/>
      <c r="H232" s="1943"/>
      <c r="I232" s="1943"/>
      <c r="J232" s="1943"/>
      <c r="K232" s="1943"/>
      <c r="L232" s="1943"/>
      <c r="M232" s="1943"/>
      <c r="N232" s="1943"/>
      <c r="O232" s="1943"/>
      <c r="P232" s="1943"/>
      <c r="Q232" s="1943"/>
      <c r="R232" s="1943"/>
      <c r="S232" s="1943"/>
      <c r="T232" s="1943"/>
      <c r="U232" s="1943"/>
      <c r="V232" s="1943"/>
      <c r="W232" s="1943"/>
      <c r="X232" s="1943"/>
      <c r="Y232" s="1943"/>
      <c r="Z232" s="4330" t="s">
        <v>684</v>
      </c>
      <c r="AA232" s="1927" t="s">
        <v>107</v>
      </c>
      <c r="AB232" s="1292" t="s">
        <v>1036</v>
      </c>
      <c r="AC232" s="1282">
        <v>72.24</v>
      </c>
      <c r="AD232" s="1292" t="str">
        <f>AB232</f>
        <v>  Прибыль направляемая на инвестиции</v>
      </c>
      <c r="AE232" s="1282"/>
      <c r="AF232" s="1944"/>
      <c r="AG232" s="1872"/>
      <c r="AH232" s="1872"/>
      <c r="AI232" s="1944"/>
      <c r="AJ232" s="1872"/>
      <c r="AK232" s="2100"/>
      <c r="AL232" s="2101"/>
      <c r="AM232" s="1936"/>
      <c r="AN232" s="1936"/>
      <c r="AO232" s="1936"/>
      <c r="AP232" s="1936"/>
      <c r="AQ232" s="1936"/>
      <c r="AR232" s="1936"/>
      <c r="AS232" s="1936"/>
      <c r="AT232" s="1936"/>
      <c r="AU232" s="1936"/>
      <c r="AV232" s="1936"/>
      <c r="AW232" s="1936"/>
      <c r="AX232" s="1936"/>
      <c r="AY232" s="1936"/>
      <c r="AZ232" s="1936"/>
      <c r="BA232" s="1936"/>
      <c r="BB232" s="1936"/>
      <c r="BC232" s="1936"/>
      <c r="BD232" s="1936"/>
      <c r="BE232" s="1936"/>
      <c r="BF232" s="1936"/>
      <c r="BG232" s="4345"/>
    </row>
    <row customHeight="1" ht="22.5">
      <c r="A233" s="1279" t="s">
        <v>990</v>
      </c>
      <c r="B233" s="1279"/>
      <c r="C233" s="1279"/>
      <c r="D233" s="1273"/>
      <c r="E233" s="1283"/>
      <c r="F233" s="1943"/>
      <c r="G233" s="1943"/>
      <c r="H233" s="1943"/>
      <c r="I233" s="1943"/>
      <c r="J233" s="1943"/>
      <c r="K233" s="1943"/>
      <c r="L233" s="1943"/>
      <c r="M233" s="1943"/>
      <c r="N233" s="1943"/>
      <c r="O233" s="1943"/>
      <c r="P233" s="1943"/>
      <c r="Q233" s="1943"/>
      <c r="R233" s="1943"/>
      <c r="S233" s="1943"/>
      <c r="T233" s="1943"/>
      <c r="U233" s="1943"/>
      <c r="V233" s="1943"/>
      <c r="W233" s="1943"/>
      <c r="X233" s="1943"/>
      <c r="Y233" s="1943"/>
      <c r="Z233" s="4330" t="s">
        <v>684</v>
      </c>
      <c r="AA233" s="1927" t="s">
        <v>90</v>
      </c>
      <c r="AB233" s="1292" t="s">
        <v>1037</v>
      </c>
      <c r="AC233" s="1282">
        <v>3188.16</v>
      </c>
      <c r="AD233" s="1292" t="str">
        <f>AB233</f>
        <v>      Займы, предоставленные Фондом ЖКХ за счет средств ФНБ</v>
      </c>
      <c r="AE233" s="1282"/>
      <c r="AF233" s="1944"/>
      <c r="AG233" s="1872"/>
      <c r="AH233" s="1872"/>
      <c r="AI233" s="1944"/>
      <c r="AJ233" s="1872"/>
      <c r="AK233" s="2100"/>
      <c r="AL233" s="2101"/>
      <c r="AM233" s="1936"/>
      <c r="AN233" s="1936"/>
      <c r="AO233" s="1936"/>
      <c r="AP233" s="1936"/>
      <c r="AQ233" s="1936"/>
      <c r="AR233" s="1936"/>
      <c r="AS233" s="1936"/>
      <c r="AT233" s="1936"/>
      <c r="AU233" s="1936"/>
      <c r="AV233" s="1936"/>
      <c r="AW233" s="1936"/>
      <c r="AX233" s="1936"/>
      <c r="AY233" s="1936"/>
      <c r="AZ233" s="1936"/>
      <c r="BA233" s="1936"/>
      <c r="BB233" s="1936"/>
      <c r="BC233" s="1936"/>
      <c r="BD233" s="1936"/>
      <c r="BE233" s="1936"/>
      <c r="BF233" s="1936"/>
      <c r="BG233" s="4345"/>
    </row>
    <row customHeight="1" ht="11.25">
      <c r="A234" s="1279" t="s">
        <v>990</v>
      </c>
      <c r="B234" s="1279"/>
      <c r="C234" s="1279"/>
      <c r="D234" s="1273"/>
      <c r="E234" s="1283"/>
      <c r="F234" s="1942"/>
      <c r="G234" s="1943"/>
      <c r="H234" s="2628" t="s">
        <v>91</v>
      </c>
      <c r="I234" s="2629"/>
      <c r="J234" s="2598"/>
      <c r="K234" s="2630"/>
      <c r="L234" s="2220"/>
      <c r="M234" s="2221"/>
      <c r="N234" s="2621"/>
      <c r="O234" s="2622"/>
      <c r="P234" s="2625"/>
      <c r="Q234" s="4444"/>
      <c r="R234" s="2626"/>
      <c r="S234" s="2627"/>
      <c r="T234" s="2626"/>
      <c r="U234" s="2626"/>
      <c r="V234" s="2626"/>
      <c r="W234" s="2626"/>
      <c r="X234" s="2626"/>
      <c r="Y234" s="2626"/>
      <c r="Z234" s="1288"/>
      <c r="AA234" s="1289"/>
      <c r="AB234" s="1354" t="s">
        <v>1038</v>
      </c>
      <c r="AC234" s="1293"/>
      <c r="AD234" s="1293"/>
      <c r="AE234" s="1295"/>
      <c r="AF234" s="2619"/>
      <c r="AG234" s="2620"/>
      <c r="AH234" s="2620"/>
      <c r="AI234" s="2619"/>
      <c r="AJ234" s="2620"/>
      <c r="AK234" s="2620"/>
      <c r="AL234" s="2101"/>
      <c r="AM234" s="1936"/>
      <c r="AN234" s="1936"/>
      <c r="AO234" s="1936"/>
      <c r="AP234" s="1936"/>
      <c r="AQ234" s="1936"/>
      <c r="AR234" s="1936"/>
      <c r="AS234" s="1936"/>
      <c r="AT234" s="1936"/>
      <c r="AU234" s="1936"/>
      <c r="AV234" s="1936"/>
      <c r="AW234" s="1936"/>
      <c r="AX234" s="1936"/>
      <c r="AY234" s="1936"/>
      <c r="AZ234" s="1936"/>
      <c r="BA234" s="1936"/>
      <c r="BB234" s="1936"/>
      <c r="BC234" s="1936"/>
      <c r="BD234" s="1936"/>
      <c r="BE234" s="1936"/>
      <c r="BF234" s="1936"/>
      <c r="BG234" s="4345"/>
    </row>
    <row customHeight="1" ht="11.25">
      <c r="A235" s="1279" t="s">
        <v>990</v>
      </c>
      <c r="B235" s="1279"/>
      <c r="C235" s="1279"/>
      <c r="D235" s="1273"/>
      <c r="E235" s="1283"/>
      <c r="F235" s="1942"/>
      <c r="G235" s="1943"/>
      <c r="H235" s="2628" t="s">
        <v>91</v>
      </c>
      <c r="I235" s="2629"/>
      <c r="J235" s="2598"/>
      <c r="K235" s="2630"/>
      <c r="L235" s="2220"/>
      <c r="M235" s="2221"/>
      <c r="N235" s="1288"/>
      <c r="O235" s="1289"/>
      <c r="P235" s="1281" t="s">
        <v>1039</v>
      </c>
      <c r="Q235" s="1289"/>
      <c r="R235" s="1289"/>
      <c r="S235" s="1289"/>
      <c r="T235" s="1289"/>
      <c r="U235" s="1289"/>
      <c r="V235" s="1289"/>
      <c r="W235" s="1289"/>
      <c r="X235" s="1289"/>
      <c r="Y235" s="1289"/>
      <c r="Z235" s="1289"/>
      <c r="AA235" s="1289"/>
      <c r="AB235" s="1289"/>
      <c r="AC235" s="1289"/>
      <c r="AD235" s="1289"/>
      <c r="AE235" s="1296"/>
      <c r="AF235" s="2619"/>
      <c r="AG235" s="2620"/>
      <c r="AH235" s="2620"/>
      <c r="AI235" s="2619"/>
      <c r="AJ235" s="2620"/>
      <c r="AK235" s="2620"/>
      <c r="AL235" s="2101"/>
      <c r="AM235" s="1936"/>
      <c r="AN235" s="1936"/>
      <c r="AO235" s="1936"/>
      <c r="AP235" s="1936"/>
      <c r="AQ235" s="1936"/>
      <c r="AR235" s="1936"/>
      <c r="AS235" s="1936"/>
      <c r="AT235" s="1936"/>
      <c r="AU235" s="1936"/>
      <c r="AV235" s="1936"/>
      <c r="AW235" s="1936"/>
      <c r="AX235" s="1936"/>
      <c r="AY235" s="1936"/>
      <c r="AZ235" s="1936"/>
      <c r="BA235" s="1936"/>
      <c r="BB235" s="1936"/>
      <c r="BC235" s="1936"/>
      <c r="BD235" s="1936"/>
      <c r="BE235" s="1936"/>
      <c r="BF235" s="1936"/>
      <c r="BG235" s="4345"/>
    </row>
    <row customHeight="1" ht="11.25">
      <c r="A236" s="1279" t="s">
        <v>990</v>
      </c>
      <c r="B236" s="1279" t="s">
        <v>1022</v>
      </c>
      <c r="C236" s="1279"/>
      <c r="D236" s="1273"/>
      <c r="E236" s="1283"/>
      <c r="F236" s="1942"/>
      <c r="G236" s="4330" t="s">
        <v>684</v>
      </c>
      <c r="H236" s="2628" t="s">
        <v>92</v>
      </c>
      <c r="I236" s="2629" t="s">
        <v>1023</v>
      </c>
      <c r="J236" s="2598" t="s">
        <v>1024</v>
      </c>
      <c r="K236" s="2630" t="s">
        <v>1110</v>
      </c>
      <c r="L236" s="2220" t="s">
        <v>19</v>
      </c>
      <c r="M236" s="2221"/>
      <c r="N236" s="2099"/>
      <c r="O236" s="1290" t="s">
        <v>371</v>
      </c>
      <c r="P236" s="1291"/>
      <c r="Q236" s="1291"/>
      <c r="R236" s="1291"/>
      <c r="S236" s="1291"/>
      <c r="T236" s="1291"/>
      <c r="U236" s="1291"/>
      <c r="V236" s="1291"/>
      <c r="W236" s="1291"/>
      <c r="X236" s="1291"/>
      <c r="Y236" s="1291"/>
      <c r="Z236" s="1291"/>
      <c r="AA236" s="1291"/>
      <c r="AB236" s="1291"/>
      <c r="AC236" s="1291"/>
      <c r="AD236" s="1291"/>
      <c r="AE236" s="1291"/>
      <c r="AF236" s="2619">
        <v>2024</v>
      </c>
      <c r="AG236" s="2620" t="s">
        <v>1103</v>
      </c>
      <c r="AH236" s="2620" t="s">
        <v>1106</v>
      </c>
      <c r="AI236" s="2619"/>
      <c r="AJ236" s="2620"/>
      <c r="AK236" s="2620"/>
      <c r="AL236" s="2101"/>
      <c r="AM236" s="1936"/>
      <c r="AN236" s="1936"/>
      <c r="AO236" s="1936"/>
      <c r="AP236" s="1936"/>
      <c r="AQ236" s="1936"/>
      <c r="AR236" s="1936"/>
      <c r="AS236" s="1936"/>
      <c r="AT236" s="1936"/>
      <c r="AU236" s="1936"/>
      <c r="AV236" s="1936"/>
      <c r="AW236" s="1936"/>
      <c r="AX236" s="1936"/>
      <c r="AY236" s="1936"/>
      <c r="AZ236" s="1936"/>
      <c r="BA236" s="1936"/>
      <c r="BB236" s="1936"/>
      <c r="BC236" s="1936"/>
      <c r="BD236" s="1936"/>
      <c r="BE236" s="1936"/>
      <c r="BF236" s="1936"/>
      <c r="BG236" s="4345"/>
    </row>
    <row customHeight="1" ht="11.25">
      <c r="A237" s="1279" t="s">
        <v>990</v>
      </c>
      <c r="B237" s="1279"/>
      <c r="C237" s="1279"/>
      <c r="D237" s="1273"/>
      <c r="E237" s="1283"/>
      <c r="F237" s="1942"/>
      <c r="G237" s="1943"/>
      <c r="H237" s="2628" t="s">
        <v>108</v>
      </c>
      <c r="I237" s="2629"/>
      <c r="J237" s="2598"/>
      <c r="K237" s="2630"/>
      <c r="L237" s="2220"/>
      <c r="M237" s="2221"/>
      <c r="N237" s="2621"/>
      <c r="O237" s="2622">
        <v>1</v>
      </c>
      <c r="P237" s="2623" t="s">
        <v>65</v>
      </c>
      <c r="Q237" s="4444" t="s">
        <v>1050</v>
      </c>
      <c r="R237" s="4445" t="s">
        <v>1029</v>
      </c>
      <c r="S237" s="4445" t="s">
        <v>1030</v>
      </c>
      <c r="T237" s="4445" t="s">
        <v>1030</v>
      </c>
      <c r="U237" s="4445" t="s">
        <v>1031</v>
      </c>
      <c r="V237" s="4445" t="s">
        <v>1032</v>
      </c>
      <c r="W237" s="4445" t="s">
        <v>1033</v>
      </c>
      <c r="X237" s="4445" t="s">
        <v>1051</v>
      </c>
      <c r="Y237" s="4445" t="s">
        <v>761</v>
      </c>
      <c r="Z237" s="1288"/>
      <c r="AA237" s="1289"/>
      <c r="AB237" s="1289"/>
      <c r="AC237" s="1293"/>
      <c r="AD237" s="1293"/>
      <c r="AE237" s="1294"/>
      <c r="AF237" s="2619"/>
      <c r="AG237" s="2620"/>
      <c r="AH237" s="2620"/>
      <c r="AI237" s="2619"/>
      <c r="AJ237" s="2620"/>
      <c r="AK237" s="2620"/>
      <c r="AL237" s="2101"/>
      <c r="AM237" s="1936"/>
      <c r="AN237" s="1936"/>
      <c r="AO237" s="1936"/>
      <c r="AP237" s="1936"/>
      <c r="AQ237" s="1936"/>
      <c r="AR237" s="1936"/>
      <c r="AS237" s="1936"/>
      <c r="AT237" s="1936"/>
      <c r="AU237" s="1936"/>
      <c r="AV237" s="1936"/>
      <c r="AW237" s="1936"/>
      <c r="AX237" s="1936"/>
      <c r="AY237" s="1936"/>
      <c r="AZ237" s="1936"/>
      <c r="BA237" s="1936"/>
      <c r="BB237" s="1936"/>
      <c r="BC237" s="1936"/>
      <c r="BD237" s="1936"/>
      <c r="BE237" s="1936"/>
      <c r="BF237" s="1936"/>
      <c r="BG237" s="4345"/>
    </row>
    <row customHeight="1" ht="26.666666666666668">
      <c r="A238" s="1279" t="s">
        <v>990</v>
      </c>
      <c r="B238" s="1279"/>
      <c r="C238" s="1279"/>
      <c r="D238" s="1273"/>
      <c r="E238" s="1283"/>
      <c r="F238" s="1942"/>
      <c r="G238" s="1943"/>
      <c r="H238" s="2628" t="s">
        <v>108</v>
      </c>
      <c r="I238" s="2629"/>
      <c r="J238" s="2598"/>
      <c r="K238" s="2630"/>
      <c r="L238" s="2220"/>
      <c r="M238" s="2221"/>
      <c r="N238" s="2621"/>
      <c r="O238" s="2622"/>
      <c r="P238" s="2624"/>
      <c r="Q238" s="4444"/>
      <c r="R238" s="2626"/>
      <c r="S238" s="2627"/>
      <c r="T238" s="2626"/>
      <c r="U238" s="2626"/>
      <c r="V238" s="2626"/>
      <c r="W238" s="2626"/>
      <c r="X238" s="2626"/>
      <c r="Y238" s="2626"/>
      <c r="Z238" s="1941"/>
      <c r="AA238" s="1907">
        <v>1</v>
      </c>
      <c r="AB238" s="1292" t="s">
        <v>1035</v>
      </c>
      <c r="AC238" s="1282">
        <v>2834.61</v>
      </c>
      <c r="AD238" s="1292" t="str">
        <f>AB238</f>
        <v>      Прочие амортизационные отчисления</v>
      </c>
      <c r="AE238" s="1282"/>
      <c r="AF238" s="2619"/>
      <c r="AG238" s="2620"/>
      <c r="AH238" s="2620"/>
      <c r="AI238" s="2619"/>
      <c r="AJ238" s="2620"/>
      <c r="AK238" s="2620"/>
      <c r="AL238" s="2101"/>
      <c r="AM238" s="1936"/>
      <c r="AN238" s="1936"/>
      <c r="AO238" s="1936"/>
      <c r="AP238" s="1936"/>
      <c r="AQ238" s="1936"/>
      <c r="AR238" s="1936"/>
      <c r="AS238" s="1936"/>
      <c r="AT238" s="1936"/>
      <c r="AU238" s="1936"/>
      <c r="AV238" s="1936"/>
      <c r="AW238" s="1936"/>
      <c r="AX238" s="1936"/>
      <c r="AY238" s="1936"/>
      <c r="AZ238" s="1936"/>
      <c r="BA238" s="1936"/>
      <c r="BB238" s="1936"/>
      <c r="BC238" s="1936"/>
      <c r="BD238" s="1936"/>
      <c r="BE238" s="1936"/>
      <c r="BF238" s="1936"/>
      <c r="BG238" s="4345"/>
    </row>
    <row customHeight="1" ht="26.666666666666668">
      <c r="A239" s="1279" t="s">
        <v>990</v>
      </c>
      <c r="B239" s="1279"/>
      <c r="C239" s="1279"/>
      <c r="D239" s="1273"/>
      <c r="E239" s="1283"/>
      <c r="F239" s="1943"/>
      <c r="G239" s="1943"/>
      <c r="H239" s="1943"/>
      <c r="I239" s="1943"/>
      <c r="J239" s="1943"/>
      <c r="K239" s="1943"/>
      <c r="L239" s="1943"/>
      <c r="M239" s="1943"/>
      <c r="N239" s="1943"/>
      <c r="O239" s="1943"/>
      <c r="P239" s="1943"/>
      <c r="Q239" s="1943"/>
      <c r="R239" s="1943"/>
      <c r="S239" s="1943"/>
      <c r="T239" s="1943"/>
      <c r="U239" s="1943"/>
      <c r="V239" s="1943"/>
      <c r="W239" s="1943"/>
      <c r="X239" s="1943"/>
      <c r="Y239" s="1943"/>
      <c r="Z239" s="4330" t="s">
        <v>684</v>
      </c>
      <c r="AA239" s="1927" t="s">
        <v>107</v>
      </c>
      <c r="AB239" s="1292" t="s">
        <v>1036</v>
      </c>
      <c r="AC239" s="1282">
        <v>282.53</v>
      </c>
      <c r="AD239" s="1292" t="str">
        <f>AB239</f>
        <v>  Прибыль направляемая на инвестиции</v>
      </c>
      <c r="AE239" s="1282"/>
      <c r="AF239" s="1944"/>
      <c r="AG239" s="1872"/>
      <c r="AH239" s="1872"/>
      <c r="AI239" s="1944"/>
      <c r="AJ239" s="1872"/>
      <c r="AK239" s="2100"/>
      <c r="AL239" s="2101"/>
      <c r="AM239" s="1936"/>
      <c r="AN239" s="1936"/>
      <c r="AO239" s="1936"/>
      <c r="AP239" s="1936"/>
      <c r="AQ239" s="1936"/>
      <c r="AR239" s="1936"/>
      <c r="AS239" s="1936"/>
      <c r="AT239" s="1936"/>
      <c r="AU239" s="1936"/>
      <c r="AV239" s="1936"/>
      <c r="AW239" s="1936"/>
      <c r="AX239" s="1936"/>
      <c r="AY239" s="1936"/>
      <c r="AZ239" s="1936"/>
      <c r="BA239" s="1936"/>
      <c r="BB239" s="1936"/>
      <c r="BC239" s="1936"/>
      <c r="BD239" s="1936"/>
      <c r="BE239" s="1936"/>
      <c r="BF239" s="1936"/>
      <c r="BG239" s="4345"/>
    </row>
    <row customHeight="1" ht="26.666666666666668">
      <c r="A240" s="1279" t="s">
        <v>990</v>
      </c>
      <c r="B240" s="1279"/>
      <c r="C240" s="1279"/>
      <c r="D240" s="1273"/>
      <c r="E240" s="1283"/>
      <c r="F240" s="1943"/>
      <c r="G240" s="1943"/>
      <c r="H240" s="1943"/>
      <c r="I240" s="1943"/>
      <c r="J240" s="1943"/>
      <c r="K240" s="1943"/>
      <c r="L240" s="1943"/>
      <c r="M240" s="1943"/>
      <c r="N240" s="1943"/>
      <c r="O240" s="1943"/>
      <c r="P240" s="1943"/>
      <c r="Q240" s="1943"/>
      <c r="R240" s="1943"/>
      <c r="S240" s="1943"/>
      <c r="T240" s="1943"/>
      <c r="U240" s="1943"/>
      <c r="V240" s="1943"/>
      <c r="W240" s="1943"/>
      <c r="X240" s="1943"/>
      <c r="Y240" s="1943"/>
      <c r="Z240" s="4330" t="s">
        <v>684</v>
      </c>
      <c r="AA240" s="1927" t="s">
        <v>90</v>
      </c>
      <c r="AB240" s="1292" t="s">
        <v>1037</v>
      </c>
      <c r="AC240" s="1282">
        <v>12468.55</v>
      </c>
      <c r="AD240" s="1292" t="str">
        <f>AB240</f>
        <v>      Займы, предоставленные Фондом ЖКХ за счет средств ФНБ</v>
      </c>
      <c r="AE240" s="1282"/>
      <c r="AF240" s="1944"/>
      <c r="AG240" s="1872"/>
      <c r="AH240" s="1872"/>
      <c r="AI240" s="1944"/>
      <c r="AJ240" s="1872"/>
      <c r="AK240" s="2100"/>
      <c r="AL240" s="2101"/>
      <c r="AM240" s="1936"/>
      <c r="AN240" s="1936"/>
      <c r="AO240" s="1936"/>
      <c r="AP240" s="1936"/>
      <c r="AQ240" s="1936"/>
      <c r="AR240" s="1936"/>
      <c r="AS240" s="1936"/>
      <c r="AT240" s="1936"/>
      <c r="AU240" s="1936"/>
      <c r="AV240" s="1936"/>
      <c r="AW240" s="1936"/>
      <c r="AX240" s="1936"/>
      <c r="AY240" s="1936"/>
      <c r="AZ240" s="1936"/>
      <c r="BA240" s="1936"/>
      <c r="BB240" s="1936"/>
      <c r="BC240" s="1936"/>
      <c r="BD240" s="1936"/>
      <c r="BE240" s="1936"/>
      <c r="BF240" s="1936"/>
      <c r="BG240" s="4345"/>
    </row>
    <row customHeight="1" ht="11.25">
      <c r="A241" s="1279" t="s">
        <v>990</v>
      </c>
      <c r="B241" s="1279"/>
      <c r="C241" s="1279"/>
      <c r="D241" s="1273"/>
      <c r="E241" s="1283"/>
      <c r="F241" s="1942"/>
      <c r="G241" s="1943"/>
      <c r="H241" s="2628" t="s">
        <v>108</v>
      </c>
      <c r="I241" s="2629"/>
      <c r="J241" s="2598"/>
      <c r="K241" s="2630"/>
      <c r="L241" s="2220"/>
      <c r="M241" s="2221"/>
      <c r="N241" s="2621"/>
      <c r="O241" s="2622"/>
      <c r="P241" s="2625"/>
      <c r="Q241" s="4444"/>
      <c r="R241" s="2626"/>
      <c r="S241" s="2627"/>
      <c r="T241" s="2626"/>
      <c r="U241" s="2626"/>
      <c r="V241" s="2626"/>
      <c r="W241" s="2626"/>
      <c r="X241" s="2626"/>
      <c r="Y241" s="2626"/>
      <c r="Z241" s="1288"/>
      <c r="AA241" s="1289"/>
      <c r="AB241" s="1354" t="s">
        <v>1038</v>
      </c>
      <c r="AC241" s="1293"/>
      <c r="AD241" s="1293"/>
      <c r="AE241" s="1295"/>
      <c r="AF241" s="2619"/>
      <c r="AG241" s="2620"/>
      <c r="AH241" s="2620"/>
      <c r="AI241" s="2619"/>
      <c r="AJ241" s="2620"/>
      <c r="AK241" s="2620"/>
      <c r="AL241" s="2101"/>
      <c r="AM241" s="1936"/>
      <c r="AN241" s="1936"/>
      <c r="AO241" s="1936"/>
      <c r="AP241" s="1936"/>
      <c r="AQ241" s="1936"/>
      <c r="AR241" s="1936"/>
      <c r="AS241" s="1936"/>
      <c r="AT241" s="1936"/>
      <c r="AU241" s="1936"/>
      <c r="AV241" s="1936"/>
      <c r="AW241" s="1936"/>
      <c r="AX241" s="1936"/>
      <c r="AY241" s="1936"/>
      <c r="AZ241" s="1936"/>
      <c r="BA241" s="1936"/>
      <c r="BB241" s="1936"/>
      <c r="BC241" s="1936"/>
      <c r="BD241" s="1936"/>
      <c r="BE241" s="1936"/>
      <c r="BF241" s="1936"/>
      <c r="BG241" s="4345"/>
    </row>
    <row customHeight="1" ht="11.25">
      <c r="A242" s="1279" t="s">
        <v>990</v>
      </c>
      <c r="B242" s="1279"/>
      <c r="C242" s="1279"/>
      <c r="D242" s="1273"/>
      <c r="E242" s="1283"/>
      <c r="F242" s="1942"/>
      <c r="G242" s="1943"/>
      <c r="H242" s="2628" t="s">
        <v>108</v>
      </c>
      <c r="I242" s="2629"/>
      <c r="J242" s="2598"/>
      <c r="K242" s="2630"/>
      <c r="L242" s="2220"/>
      <c r="M242" s="2221"/>
      <c r="N242" s="1288"/>
      <c r="O242" s="1289"/>
      <c r="P242" s="1281" t="s">
        <v>1039</v>
      </c>
      <c r="Q242" s="1289"/>
      <c r="R242" s="1289"/>
      <c r="S242" s="1289"/>
      <c r="T242" s="1289"/>
      <c r="U242" s="1289"/>
      <c r="V242" s="1289"/>
      <c r="W242" s="1289"/>
      <c r="X242" s="1289"/>
      <c r="Y242" s="1289"/>
      <c r="Z242" s="1289"/>
      <c r="AA242" s="1289"/>
      <c r="AB242" s="1289"/>
      <c r="AC242" s="1289"/>
      <c r="AD242" s="1289"/>
      <c r="AE242" s="1296"/>
      <c r="AF242" s="2619"/>
      <c r="AG242" s="2620"/>
      <c r="AH242" s="2620"/>
      <c r="AI242" s="2619"/>
      <c r="AJ242" s="2620"/>
      <c r="AK242" s="2620"/>
      <c r="AL242" s="2101"/>
      <c r="AM242" s="1936"/>
      <c r="AN242" s="1936"/>
      <c r="AO242" s="1936"/>
      <c r="AP242" s="1936"/>
      <c r="AQ242" s="1936"/>
      <c r="AR242" s="1936"/>
      <c r="AS242" s="1936"/>
      <c r="AT242" s="1936"/>
      <c r="AU242" s="1936"/>
      <c r="AV242" s="1936"/>
      <c r="AW242" s="1936"/>
      <c r="AX242" s="1936"/>
      <c r="AY242" s="1936"/>
      <c r="AZ242" s="1936"/>
      <c r="BA242" s="1936"/>
      <c r="BB242" s="1936"/>
      <c r="BC242" s="1936"/>
      <c r="BD242" s="1936"/>
      <c r="BE242" s="1936"/>
      <c r="BF242" s="1936"/>
      <c r="BG242" s="4345"/>
    </row>
    <row customHeight="1" ht="11.25">
      <c r="A243" s="1279" t="s">
        <v>990</v>
      </c>
      <c r="B243" s="1279" t="s">
        <v>1022</v>
      </c>
      <c r="C243" s="1279"/>
      <c r="D243" s="1273"/>
      <c r="E243" s="1283"/>
      <c r="F243" s="1942"/>
      <c r="G243" s="4330" t="s">
        <v>684</v>
      </c>
      <c r="H243" s="2628" t="s">
        <v>93</v>
      </c>
      <c r="I243" s="2629" t="s">
        <v>1023</v>
      </c>
      <c r="J243" s="2598" t="s">
        <v>1024</v>
      </c>
      <c r="K243" s="2630" t="s">
        <v>1111</v>
      </c>
      <c r="L243" s="2220" t="s">
        <v>19</v>
      </c>
      <c r="M243" s="2221"/>
      <c r="N243" s="2099"/>
      <c r="O243" s="1290" t="s">
        <v>371</v>
      </c>
      <c r="P243" s="1291"/>
      <c r="Q243" s="1291"/>
      <c r="R243" s="1291"/>
      <c r="S243" s="1291"/>
      <c r="T243" s="1291"/>
      <c r="U243" s="1291"/>
      <c r="V243" s="1291"/>
      <c r="W243" s="1291"/>
      <c r="X243" s="1291"/>
      <c r="Y243" s="1291"/>
      <c r="Z243" s="1291"/>
      <c r="AA243" s="1291"/>
      <c r="AB243" s="1291"/>
      <c r="AC243" s="1291"/>
      <c r="AD243" s="1291"/>
      <c r="AE243" s="1291"/>
      <c r="AF243" s="2619">
        <v>2024</v>
      </c>
      <c r="AG243" s="2620" t="s">
        <v>1103</v>
      </c>
      <c r="AH243" s="2620" t="s">
        <v>1106</v>
      </c>
      <c r="AI243" s="2619"/>
      <c r="AJ243" s="2620"/>
      <c r="AK243" s="2620"/>
      <c r="AL243" s="2101"/>
      <c r="AM243" s="1936"/>
      <c r="AN243" s="1936"/>
      <c r="AO243" s="1936"/>
      <c r="AP243" s="1936"/>
      <c r="AQ243" s="1936"/>
      <c r="AR243" s="1936"/>
      <c r="AS243" s="1936"/>
      <c r="AT243" s="1936"/>
      <c r="AU243" s="1936"/>
      <c r="AV243" s="1936"/>
      <c r="AW243" s="1936"/>
      <c r="AX243" s="1936"/>
      <c r="AY243" s="1936"/>
      <c r="AZ243" s="1936"/>
      <c r="BA243" s="1936"/>
      <c r="BB243" s="1936"/>
      <c r="BC243" s="1936"/>
      <c r="BD243" s="1936"/>
      <c r="BE243" s="1936"/>
      <c r="BF243" s="1936"/>
      <c r="BG243" s="4345"/>
    </row>
    <row customHeight="1" ht="11.25">
      <c r="A244" s="1279" t="s">
        <v>990</v>
      </c>
      <c r="B244" s="1279"/>
      <c r="C244" s="1279"/>
      <c r="D244" s="1273"/>
      <c r="E244" s="1283"/>
      <c r="F244" s="1942"/>
      <c r="G244" s="1943"/>
      <c r="H244" s="2628" t="s">
        <v>92</v>
      </c>
      <c r="I244" s="2629"/>
      <c r="J244" s="2598"/>
      <c r="K244" s="2630"/>
      <c r="L244" s="2220"/>
      <c r="M244" s="2221"/>
      <c r="N244" s="2621"/>
      <c r="O244" s="2622">
        <v>1</v>
      </c>
      <c r="P244" s="2623" t="s">
        <v>65</v>
      </c>
      <c r="Q244" s="4444" t="s">
        <v>1085</v>
      </c>
      <c r="R244" s="4445" t="s">
        <v>1029</v>
      </c>
      <c r="S244" s="4445" t="s">
        <v>1030</v>
      </c>
      <c r="T244" s="4445" t="s">
        <v>1030</v>
      </c>
      <c r="U244" s="4445" t="s">
        <v>1031</v>
      </c>
      <c r="V244" s="4445" t="s">
        <v>1032</v>
      </c>
      <c r="W244" s="4445" t="s">
        <v>1033</v>
      </c>
      <c r="X244" s="4445" t="s">
        <v>1086</v>
      </c>
      <c r="Y244" s="4445" t="s">
        <v>761</v>
      </c>
      <c r="Z244" s="1288"/>
      <c r="AA244" s="1289"/>
      <c r="AB244" s="1289"/>
      <c r="AC244" s="1293"/>
      <c r="AD244" s="1293"/>
      <c r="AE244" s="1294"/>
      <c r="AF244" s="2619"/>
      <c r="AG244" s="2620"/>
      <c r="AH244" s="2620"/>
      <c r="AI244" s="2619"/>
      <c r="AJ244" s="2620"/>
      <c r="AK244" s="2620"/>
      <c r="AL244" s="2101"/>
      <c r="AM244" s="1936"/>
      <c r="AN244" s="1936"/>
      <c r="AO244" s="1936"/>
      <c r="AP244" s="1936"/>
      <c r="AQ244" s="1936"/>
      <c r="AR244" s="1936"/>
      <c r="AS244" s="1936"/>
      <c r="AT244" s="1936"/>
      <c r="AU244" s="1936"/>
      <c r="AV244" s="1936"/>
      <c r="AW244" s="1936"/>
      <c r="AX244" s="1936"/>
      <c r="AY244" s="1936"/>
      <c r="AZ244" s="1936"/>
      <c r="BA244" s="1936"/>
      <c r="BB244" s="1936"/>
      <c r="BC244" s="1936"/>
      <c r="BD244" s="1936"/>
      <c r="BE244" s="1936"/>
      <c r="BF244" s="1936"/>
      <c r="BG244" s="4345"/>
    </row>
    <row customHeight="1" ht="20.833333333333332">
      <c r="A245" s="1279" t="s">
        <v>990</v>
      </c>
      <c r="B245" s="1279"/>
      <c r="C245" s="1279"/>
      <c r="D245" s="1273"/>
      <c r="E245" s="1283"/>
      <c r="F245" s="1942"/>
      <c r="G245" s="1943"/>
      <c r="H245" s="2628" t="s">
        <v>92</v>
      </c>
      <c r="I245" s="2629"/>
      <c r="J245" s="2598"/>
      <c r="K245" s="2630"/>
      <c r="L245" s="2220"/>
      <c r="M245" s="2221"/>
      <c r="N245" s="2621"/>
      <c r="O245" s="2622"/>
      <c r="P245" s="2624"/>
      <c r="Q245" s="4444"/>
      <c r="R245" s="2626"/>
      <c r="S245" s="2627"/>
      <c r="T245" s="2626"/>
      <c r="U245" s="2626"/>
      <c r="V245" s="2626"/>
      <c r="W245" s="2626"/>
      <c r="X245" s="2626"/>
      <c r="Y245" s="2626"/>
      <c r="Z245" s="1941"/>
      <c r="AA245" s="1907">
        <v>1</v>
      </c>
      <c r="AB245" s="1292" t="s">
        <v>1035</v>
      </c>
      <c r="AC245" s="1282">
        <v>30328.98</v>
      </c>
      <c r="AD245" s="1292" t="str">
        <f>AB245</f>
        <v>      Прочие амортизационные отчисления</v>
      </c>
      <c r="AE245" s="1282"/>
      <c r="AF245" s="2619"/>
      <c r="AG245" s="2620"/>
      <c r="AH245" s="2620"/>
      <c r="AI245" s="2619"/>
      <c r="AJ245" s="2620"/>
      <c r="AK245" s="2620"/>
      <c r="AL245" s="2101"/>
      <c r="AM245" s="1936"/>
      <c r="AN245" s="1936"/>
      <c r="AO245" s="1936"/>
      <c r="AP245" s="1936"/>
      <c r="AQ245" s="1936"/>
      <c r="AR245" s="1936"/>
      <c r="AS245" s="1936"/>
      <c r="AT245" s="1936"/>
      <c r="AU245" s="1936"/>
      <c r="AV245" s="1936"/>
      <c r="AW245" s="1936"/>
      <c r="AX245" s="1936"/>
      <c r="AY245" s="1936"/>
      <c r="AZ245" s="1936"/>
      <c r="BA245" s="1936"/>
      <c r="BB245" s="1936"/>
      <c r="BC245" s="1936"/>
      <c r="BD245" s="1936"/>
      <c r="BE245" s="1936"/>
      <c r="BF245" s="1936"/>
      <c r="BG245" s="4345"/>
    </row>
    <row customHeight="1" ht="20.833333333333332">
      <c r="A246" s="1279" t="s">
        <v>990</v>
      </c>
      <c r="B246" s="1279"/>
      <c r="C246" s="1279"/>
      <c r="D246" s="1273"/>
      <c r="E246" s="1283"/>
      <c r="F246" s="1943"/>
      <c r="G246" s="1943"/>
      <c r="H246" s="1943"/>
      <c r="I246" s="1943"/>
      <c r="J246" s="1943"/>
      <c r="K246" s="1943"/>
      <c r="L246" s="1943"/>
      <c r="M246" s="1943"/>
      <c r="N246" s="1943"/>
      <c r="O246" s="1943"/>
      <c r="P246" s="1943"/>
      <c r="Q246" s="1943"/>
      <c r="R246" s="1943"/>
      <c r="S246" s="1943"/>
      <c r="T246" s="1943"/>
      <c r="U246" s="1943"/>
      <c r="V246" s="1943"/>
      <c r="W246" s="1943"/>
      <c r="X246" s="1943"/>
      <c r="Y246" s="1943"/>
      <c r="Z246" s="4330" t="s">
        <v>684</v>
      </c>
      <c r="AA246" s="1927" t="s">
        <v>107</v>
      </c>
      <c r="AB246" s="1292" t="s">
        <v>1036</v>
      </c>
      <c r="AC246" s="1282">
        <v>3023.02</v>
      </c>
      <c r="AD246" s="1292" t="str">
        <f>AB246</f>
        <v>  Прибыль направляемая на инвестиции</v>
      </c>
      <c r="AE246" s="1282"/>
      <c r="AF246" s="1944"/>
      <c r="AG246" s="1872"/>
      <c r="AH246" s="1872"/>
      <c r="AI246" s="1944"/>
      <c r="AJ246" s="1872"/>
      <c r="AK246" s="2100"/>
      <c r="AL246" s="2101"/>
      <c r="AM246" s="1936"/>
      <c r="AN246" s="1936"/>
      <c r="AO246" s="1936"/>
      <c r="AP246" s="1936"/>
      <c r="AQ246" s="1936"/>
      <c r="AR246" s="1936"/>
      <c r="AS246" s="1936"/>
      <c r="AT246" s="1936"/>
      <c r="AU246" s="1936"/>
      <c r="AV246" s="1936"/>
      <c r="AW246" s="1936"/>
      <c r="AX246" s="1936"/>
      <c r="AY246" s="1936"/>
      <c r="AZ246" s="1936"/>
      <c r="BA246" s="1936"/>
      <c r="BB246" s="1936"/>
      <c r="BC246" s="1936"/>
      <c r="BD246" s="1936"/>
      <c r="BE246" s="1936"/>
      <c r="BF246" s="1936"/>
      <c r="BG246" s="4345"/>
    </row>
    <row customHeight="1" ht="20.833333333333332">
      <c r="A247" s="1279" t="s">
        <v>990</v>
      </c>
      <c r="B247" s="1279"/>
      <c r="C247" s="1279"/>
      <c r="D247" s="1273"/>
      <c r="E247" s="1283"/>
      <c r="F247" s="1943"/>
      <c r="G247" s="1943"/>
      <c r="H247" s="1943"/>
      <c r="I247" s="1943"/>
      <c r="J247" s="1943"/>
      <c r="K247" s="1943"/>
      <c r="L247" s="1943"/>
      <c r="M247" s="1943"/>
      <c r="N247" s="1943"/>
      <c r="O247" s="1943"/>
      <c r="P247" s="1943"/>
      <c r="Q247" s="1943"/>
      <c r="R247" s="1943"/>
      <c r="S247" s="1943"/>
      <c r="T247" s="1943"/>
      <c r="U247" s="1943"/>
      <c r="V247" s="1943"/>
      <c r="W247" s="1943"/>
      <c r="X247" s="1943"/>
      <c r="Y247" s="1943"/>
      <c r="Z247" s="4330" t="s">
        <v>684</v>
      </c>
      <c r="AA247" s="1927" t="s">
        <v>90</v>
      </c>
      <c r="AB247" s="1292" t="s">
        <v>1037</v>
      </c>
      <c r="AC247" s="1282">
        <v>133407.55</v>
      </c>
      <c r="AD247" s="1292" t="str">
        <f>AB247</f>
        <v>      Займы, предоставленные Фондом ЖКХ за счет средств ФНБ</v>
      </c>
      <c r="AE247" s="1282"/>
      <c r="AF247" s="1944"/>
      <c r="AG247" s="1872"/>
      <c r="AH247" s="1872"/>
      <c r="AI247" s="1944"/>
      <c r="AJ247" s="1872"/>
      <c r="AK247" s="2100"/>
      <c r="AL247" s="2101"/>
      <c r="AM247" s="1936"/>
      <c r="AN247" s="1936"/>
      <c r="AO247" s="1936"/>
      <c r="AP247" s="1936"/>
      <c r="AQ247" s="1936"/>
      <c r="AR247" s="1936"/>
      <c r="AS247" s="1936"/>
      <c r="AT247" s="1936"/>
      <c r="AU247" s="1936"/>
      <c r="AV247" s="1936"/>
      <c r="AW247" s="1936"/>
      <c r="AX247" s="1936"/>
      <c r="AY247" s="1936"/>
      <c r="AZ247" s="1936"/>
      <c r="BA247" s="1936"/>
      <c r="BB247" s="1936"/>
      <c r="BC247" s="1936"/>
      <c r="BD247" s="1936"/>
      <c r="BE247" s="1936"/>
      <c r="BF247" s="1936"/>
      <c r="BG247" s="4345"/>
    </row>
    <row customHeight="1" ht="11.25">
      <c r="A248" s="1279" t="s">
        <v>990</v>
      </c>
      <c r="B248" s="1279"/>
      <c r="C248" s="1279"/>
      <c r="D248" s="1273"/>
      <c r="E248" s="1283"/>
      <c r="F248" s="1942"/>
      <c r="G248" s="1943"/>
      <c r="H248" s="2628" t="s">
        <v>92</v>
      </c>
      <c r="I248" s="2629"/>
      <c r="J248" s="2598"/>
      <c r="K248" s="2630"/>
      <c r="L248" s="2220"/>
      <c r="M248" s="2221"/>
      <c r="N248" s="2621"/>
      <c r="O248" s="2622"/>
      <c r="P248" s="2625"/>
      <c r="Q248" s="4444"/>
      <c r="R248" s="2626"/>
      <c r="S248" s="2627"/>
      <c r="T248" s="2626"/>
      <c r="U248" s="2626"/>
      <c r="V248" s="2626"/>
      <c r="W248" s="2626"/>
      <c r="X248" s="2626"/>
      <c r="Y248" s="2626"/>
      <c r="Z248" s="1288"/>
      <c r="AA248" s="1289"/>
      <c r="AB248" s="1354" t="s">
        <v>1038</v>
      </c>
      <c r="AC248" s="1293"/>
      <c r="AD248" s="1293"/>
      <c r="AE248" s="1295"/>
      <c r="AF248" s="2619"/>
      <c r="AG248" s="2620"/>
      <c r="AH248" s="2620"/>
      <c r="AI248" s="2619"/>
      <c r="AJ248" s="2620"/>
      <c r="AK248" s="2620"/>
      <c r="AL248" s="2101"/>
      <c r="AM248" s="1936"/>
      <c r="AN248" s="1936"/>
      <c r="AO248" s="1936"/>
      <c r="AP248" s="1936"/>
      <c r="AQ248" s="1936"/>
      <c r="AR248" s="1936"/>
      <c r="AS248" s="1936"/>
      <c r="AT248" s="1936"/>
      <c r="AU248" s="1936"/>
      <c r="AV248" s="1936"/>
      <c r="AW248" s="1936"/>
      <c r="AX248" s="1936"/>
      <c r="AY248" s="1936"/>
      <c r="AZ248" s="1936"/>
      <c r="BA248" s="1936"/>
      <c r="BB248" s="1936"/>
      <c r="BC248" s="1936"/>
      <c r="BD248" s="1936"/>
      <c r="BE248" s="1936"/>
      <c r="BF248" s="1936"/>
      <c r="BG248" s="4345"/>
    </row>
    <row customHeight="1" ht="11.25">
      <c r="A249" s="1279" t="s">
        <v>990</v>
      </c>
      <c r="B249" s="1279"/>
      <c r="C249" s="1279"/>
      <c r="D249" s="1273"/>
      <c r="E249" s="1283"/>
      <c r="F249" s="1942"/>
      <c r="G249" s="1943"/>
      <c r="H249" s="2628" t="s">
        <v>92</v>
      </c>
      <c r="I249" s="2629"/>
      <c r="J249" s="2598"/>
      <c r="K249" s="2630"/>
      <c r="L249" s="2220"/>
      <c r="M249" s="2221"/>
      <c r="N249" s="1288"/>
      <c r="O249" s="1289"/>
      <c r="P249" s="1281" t="s">
        <v>1039</v>
      </c>
      <c r="Q249" s="1289"/>
      <c r="R249" s="1289"/>
      <c r="S249" s="1289"/>
      <c r="T249" s="1289"/>
      <c r="U249" s="1289"/>
      <c r="V249" s="1289"/>
      <c r="W249" s="1289"/>
      <c r="X249" s="1289"/>
      <c r="Y249" s="1289"/>
      <c r="Z249" s="1289"/>
      <c r="AA249" s="1289"/>
      <c r="AB249" s="1289"/>
      <c r="AC249" s="1289"/>
      <c r="AD249" s="1289"/>
      <c r="AE249" s="1296"/>
      <c r="AF249" s="2619"/>
      <c r="AG249" s="2620"/>
      <c r="AH249" s="2620"/>
      <c r="AI249" s="2619"/>
      <c r="AJ249" s="2620"/>
      <c r="AK249" s="2620"/>
      <c r="AL249" s="2101"/>
      <c r="AM249" s="1936"/>
      <c r="AN249" s="1936"/>
      <c r="AO249" s="1936"/>
      <c r="AP249" s="1936"/>
      <c r="AQ249" s="1936"/>
      <c r="AR249" s="1936"/>
      <c r="AS249" s="1936"/>
      <c r="AT249" s="1936"/>
      <c r="AU249" s="1936"/>
      <c r="AV249" s="1936"/>
      <c r="AW249" s="1936"/>
      <c r="AX249" s="1936"/>
      <c r="AY249" s="1936"/>
      <c r="AZ249" s="1936"/>
      <c r="BA249" s="1936"/>
      <c r="BB249" s="1936"/>
      <c r="BC249" s="1936"/>
      <c r="BD249" s="1936"/>
      <c r="BE249" s="1936"/>
      <c r="BF249" s="1936"/>
      <c r="BG249" s="4345"/>
    </row>
    <row customHeight="1" ht="11.25">
      <c r="A250" s="1279" t="s">
        <v>990</v>
      </c>
      <c r="B250" s="1279" t="s">
        <v>1022</v>
      </c>
      <c r="C250" s="1279"/>
      <c r="D250" s="1273"/>
      <c r="E250" s="1283"/>
      <c r="F250" s="1942"/>
      <c r="G250" s="4330" t="s">
        <v>684</v>
      </c>
      <c r="H250" s="2628" t="s">
        <v>109</v>
      </c>
      <c r="I250" s="2629" t="s">
        <v>1023</v>
      </c>
      <c r="J250" s="2598" t="s">
        <v>1024</v>
      </c>
      <c r="K250" s="2630" t="s">
        <v>1112</v>
      </c>
      <c r="L250" s="2220" t="s">
        <v>19</v>
      </c>
      <c r="M250" s="2221"/>
      <c r="N250" s="2099"/>
      <c r="O250" s="1290" t="s">
        <v>371</v>
      </c>
      <c r="P250" s="1291"/>
      <c r="Q250" s="1291"/>
      <c r="R250" s="1291"/>
      <c r="S250" s="1291"/>
      <c r="T250" s="1291"/>
      <c r="U250" s="1291"/>
      <c r="V250" s="1291"/>
      <c r="W250" s="1291"/>
      <c r="X250" s="1291"/>
      <c r="Y250" s="1291"/>
      <c r="Z250" s="1291"/>
      <c r="AA250" s="1291"/>
      <c r="AB250" s="1291"/>
      <c r="AC250" s="1291"/>
      <c r="AD250" s="1291"/>
      <c r="AE250" s="1291"/>
      <c r="AF250" s="2619">
        <v>2024</v>
      </c>
      <c r="AG250" s="2620" t="s">
        <v>1103</v>
      </c>
      <c r="AH250" s="2620" t="s">
        <v>1106</v>
      </c>
      <c r="AI250" s="2619"/>
      <c r="AJ250" s="2620"/>
      <c r="AK250" s="2620"/>
      <c r="AL250" s="2101"/>
      <c r="AM250" s="1936"/>
      <c r="AN250" s="1936"/>
      <c r="AO250" s="1936"/>
      <c r="AP250" s="1936"/>
      <c r="AQ250" s="1936"/>
      <c r="AR250" s="1936"/>
      <c r="AS250" s="1936"/>
      <c r="AT250" s="1936"/>
      <c r="AU250" s="1936"/>
      <c r="AV250" s="1936"/>
      <c r="AW250" s="1936"/>
      <c r="AX250" s="1936"/>
      <c r="AY250" s="1936"/>
      <c r="AZ250" s="1936"/>
      <c r="BA250" s="1936"/>
      <c r="BB250" s="1936"/>
      <c r="BC250" s="1936"/>
      <c r="BD250" s="1936"/>
      <c r="BE250" s="1936"/>
      <c r="BF250" s="1936"/>
      <c r="BG250" s="4345"/>
    </row>
    <row customHeight="1" ht="11.25">
      <c r="A251" s="1279" t="s">
        <v>990</v>
      </c>
      <c r="B251" s="1279"/>
      <c r="C251" s="1279"/>
      <c r="D251" s="1273"/>
      <c r="E251" s="1283"/>
      <c r="F251" s="1942"/>
      <c r="G251" s="1943"/>
      <c r="H251" s="2628" t="s">
        <v>93</v>
      </c>
      <c r="I251" s="2629"/>
      <c r="J251" s="2598"/>
      <c r="K251" s="2630"/>
      <c r="L251" s="2220"/>
      <c r="M251" s="2221"/>
      <c r="N251" s="2621"/>
      <c r="O251" s="2622">
        <v>1</v>
      </c>
      <c r="P251" s="2623" t="s">
        <v>65</v>
      </c>
      <c r="Q251" s="4444" t="s">
        <v>1059</v>
      </c>
      <c r="R251" s="4445" t="s">
        <v>1029</v>
      </c>
      <c r="S251" s="4445" t="s">
        <v>1030</v>
      </c>
      <c r="T251" s="4445" t="s">
        <v>1030</v>
      </c>
      <c r="U251" s="4445" t="s">
        <v>1031</v>
      </c>
      <c r="V251" s="4445" t="s">
        <v>1032</v>
      </c>
      <c r="W251" s="4445" t="s">
        <v>1033</v>
      </c>
      <c r="X251" s="4445" t="s">
        <v>1060</v>
      </c>
      <c r="Y251" s="4445" t="s">
        <v>761</v>
      </c>
      <c r="Z251" s="1288"/>
      <c r="AA251" s="1289"/>
      <c r="AB251" s="1289"/>
      <c r="AC251" s="1293"/>
      <c r="AD251" s="1293"/>
      <c r="AE251" s="1294"/>
      <c r="AF251" s="2619"/>
      <c r="AG251" s="2620"/>
      <c r="AH251" s="2620"/>
      <c r="AI251" s="2619"/>
      <c r="AJ251" s="2620"/>
      <c r="AK251" s="2620"/>
      <c r="AL251" s="2101"/>
      <c r="AM251" s="1936"/>
      <c r="AN251" s="1936"/>
      <c r="AO251" s="1936"/>
      <c r="AP251" s="1936"/>
      <c r="AQ251" s="1936"/>
      <c r="AR251" s="1936"/>
      <c r="AS251" s="1936"/>
      <c r="AT251" s="1936"/>
      <c r="AU251" s="1936"/>
      <c r="AV251" s="1936"/>
      <c r="AW251" s="1936"/>
      <c r="AX251" s="1936"/>
      <c r="AY251" s="1936"/>
      <c r="AZ251" s="1936"/>
      <c r="BA251" s="1936"/>
      <c r="BB251" s="1936"/>
      <c r="BC251" s="1936"/>
      <c r="BD251" s="1936"/>
      <c r="BE251" s="1936"/>
      <c r="BF251" s="1936"/>
      <c r="BG251" s="4345"/>
    </row>
    <row customHeight="1" ht="19.166666666666664">
      <c r="A252" s="1279" t="s">
        <v>990</v>
      </c>
      <c r="B252" s="1279"/>
      <c r="C252" s="1279"/>
      <c r="D252" s="1273"/>
      <c r="E252" s="1283"/>
      <c r="F252" s="1942"/>
      <c r="G252" s="1943"/>
      <c r="H252" s="2628" t="s">
        <v>93</v>
      </c>
      <c r="I252" s="2629"/>
      <c r="J252" s="2598"/>
      <c r="K252" s="2630"/>
      <c r="L252" s="2220"/>
      <c r="M252" s="2221"/>
      <c r="N252" s="2621"/>
      <c r="O252" s="2622"/>
      <c r="P252" s="2624"/>
      <c r="Q252" s="4444"/>
      <c r="R252" s="2626"/>
      <c r="S252" s="2627"/>
      <c r="T252" s="2626"/>
      <c r="U252" s="2626"/>
      <c r="V252" s="2626"/>
      <c r="W252" s="2626"/>
      <c r="X252" s="2626"/>
      <c r="Y252" s="2626"/>
      <c r="Z252" s="1941"/>
      <c r="AA252" s="1907">
        <v>1</v>
      </c>
      <c r="AB252" s="1292" t="s">
        <v>1035</v>
      </c>
      <c r="AC252" s="1282">
        <v>24612.94</v>
      </c>
      <c r="AD252" s="1292" t="str">
        <f>AB252</f>
        <v>      Прочие амортизационные отчисления</v>
      </c>
      <c r="AE252" s="1282"/>
      <c r="AF252" s="2619"/>
      <c r="AG252" s="2620"/>
      <c r="AH252" s="2620"/>
      <c r="AI252" s="2619"/>
      <c r="AJ252" s="2620"/>
      <c r="AK252" s="2620"/>
      <c r="AL252" s="2101"/>
      <c r="AM252" s="1936"/>
      <c r="AN252" s="1936"/>
      <c r="AO252" s="1936"/>
      <c r="AP252" s="1936"/>
      <c r="AQ252" s="1936"/>
      <c r="AR252" s="1936"/>
      <c r="AS252" s="1936"/>
      <c r="AT252" s="1936"/>
      <c r="AU252" s="1936"/>
      <c r="AV252" s="1936"/>
      <c r="AW252" s="1936"/>
      <c r="AX252" s="1936"/>
      <c r="AY252" s="1936"/>
      <c r="AZ252" s="1936"/>
      <c r="BA252" s="1936"/>
      <c r="BB252" s="1936"/>
      <c r="BC252" s="1936"/>
      <c r="BD252" s="1936"/>
      <c r="BE252" s="1936"/>
      <c r="BF252" s="1936"/>
      <c r="BG252" s="4345"/>
    </row>
    <row customHeight="1" ht="19.166666666666664">
      <c r="A253" s="1279" t="s">
        <v>990</v>
      </c>
      <c r="B253" s="1279"/>
      <c r="C253" s="1279"/>
      <c r="D253" s="1273"/>
      <c r="E253" s="1283"/>
      <c r="F253" s="1943"/>
      <c r="G253" s="1943"/>
      <c r="H253" s="1943"/>
      <c r="I253" s="1943"/>
      <c r="J253" s="1943"/>
      <c r="K253" s="1943"/>
      <c r="L253" s="1943"/>
      <c r="M253" s="1943"/>
      <c r="N253" s="1943"/>
      <c r="O253" s="1943"/>
      <c r="P253" s="1943"/>
      <c r="Q253" s="1943"/>
      <c r="R253" s="1943"/>
      <c r="S253" s="1943"/>
      <c r="T253" s="1943"/>
      <c r="U253" s="1943"/>
      <c r="V253" s="1943"/>
      <c r="W253" s="1943"/>
      <c r="X253" s="1943"/>
      <c r="Y253" s="1943"/>
      <c r="Z253" s="4330" t="s">
        <v>684</v>
      </c>
      <c r="AA253" s="1927" t="s">
        <v>107</v>
      </c>
      <c r="AB253" s="1292" t="s">
        <v>1036</v>
      </c>
      <c r="AC253" s="1282">
        <v>2453.28</v>
      </c>
      <c r="AD253" s="1292" t="str">
        <f>AB253</f>
        <v>  Прибыль направляемая на инвестиции</v>
      </c>
      <c r="AE253" s="1282"/>
      <c r="AF253" s="1944"/>
      <c r="AG253" s="1872"/>
      <c r="AH253" s="1872"/>
      <c r="AI253" s="1944"/>
      <c r="AJ253" s="1872"/>
      <c r="AK253" s="2100"/>
      <c r="AL253" s="2101"/>
      <c r="AM253" s="1936"/>
      <c r="AN253" s="1936"/>
      <c r="AO253" s="1936"/>
      <c r="AP253" s="1936"/>
      <c r="AQ253" s="1936"/>
      <c r="AR253" s="1936"/>
      <c r="AS253" s="1936"/>
      <c r="AT253" s="1936"/>
      <c r="AU253" s="1936"/>
      <c r="AV253" s="1936"/>
      <c r="AW253" s="1936"/>
      <c r="AX253" s="1936"/>
      <c r="AY253" s="1936"/>
      <c r="AZ253" s="1936"/>
      <c r="BA253" s="1936"/>
      <c r="BB253" s="1936"/>
      <c r="BC253" s="1936"/>
      <c r="BD253" s="1936"/>
      <c r="BE253" s="1936"/>
      <c r="BF253" s="1936"/>
      <c r="BG253" s="4345"/>
    </row>
    <row customHeight="1" ht="19.166666666666664">
      <c r="A254" s="1279" t="s">
        <v>990</v>
      </c>
      <c r="B254" s="1279"/>
      <c r="C254" s="1279"/>
      <c r="D254" s="1273"/>
      <c r="E254" s="1283"/>
      <c r="F254" s="1943"/>
      <c r="G254" s="1943"/>
      <c r="H254" s="1943"/>
      <c r="I254" s="1943"/>
      <c r="J254" s="1943"/>
      <c r="K254" s="1943"/>
      <c r="L254" s="1943"/>
      <c r="M254" s="1943"/>
      <c r="N254" s="1943"/>
      <c r="O254" s="1943"/>
      <c r="P254" s="1943"/>
      <c r="Q254" s="1943"/>
      <c r="R254" s="1943"/>
      <c r="S254" s="1943"/>
      <c r="T254" s="1943"/>
      <c r="U254" s="1943"/>
      <c r="V254" s="1943"/>
      <c r="W254" s="1943"/>
      <c r="X254" s="1943"/>
      <c r="Y254" s="1943"/>
      <c r="Z254" s="4330" t="s">
        <v>684</v>
      </c>
      <c r="AA254" s="1927" t="s">
        <v>90</v>
      </c>
      <c r="AB254" s="1292" t="s">
        <v>1037</v>
      </c>
      <c r="AC254" s="1282">
        <v>108264.52</v>
      </c>
      <c r="AD254" s="1292" t="str">
        <f>AB254</f>
        <v>      Займы, предоставленные Фондом ЖКХ за счет средств ФНБ</v>
      </c>
      <c r="AE254" s="1282"/>
      <c r="AF254" s="1944"/>
      <c r="AG254" s="1872"/>
      <c r="AH254" s="1872"/>
      <c r="AI254" s="1944"/>
      <c r="AJ254" s="1872"/>
      <c r="AK254" s="2100"/>
      <c r="AL254" s="2101"/>
      <c r="AM254" s="1936"/>
      <c r="AN254" s="1936"/>
      <c r="AO254" s="1936"/>
      <c r="AP254" s="1936"/>
      <c r="AQ254" s="1936"/>
      <c r="AR254" s="1936"/>
      <c r="AS254" s="1936"/>
      <c r="AT254" s="1936"/>
      <c r="AU254" s="1936"/>
      <c r="AV254" s="1936"/>
      <c r="AW254" s="1936"/>
      <c r="AX254" s="1936"/>
      <c r="AY254" s="1936"/>
      <c r="AZ254" s="1936"/>
      <c r="BA254" s="1936"/>
      <c r="BB254" s="1936"/>
      <c r="BC254" s="1936"/>
      <c r="BD254" s="1936"/>
      <c r="BE254" s="1936"/>
      <c r="BF254" s="1936"/>
      <c r="BG254" s="4345"/>
    </row>
    <row customHeight="1" ht="11.25">
      <c r="A255" s="1279" t="s">
        <v>990</v>
      </c>
      <c r="B255" s="1279"/>
      <c r="C255" s="1279"/>
      <c r="D255" s="1273"/>
      <c r="E255" s="1283"/>
      <c r="F255" s="1942"/>
      <c r="G255" s="1943"/>
      <c r="H255" s="2628" t="s">
        <v>93</v>
      </c>
      <c r="I255" s="2629"/>
      <c r="J255" s="2598"/>
      <c r="K255" s="2630"/>
      <c r="L255" s="2220"/>
      <c r="M255" s="2221"/>
      <c r="N255" s="2621"/>
      <c r="O255" s="2622"/>
      <c r="P255" s="2625"/>
      <c r="Q255" s="4444"/>
      <c r="R255" s="2626"/>
      <c r="S255" s="2627"/>
      <c r="T255" s="2626"/>
      <c r="U255" s="2626"/>
      <c r="V255" s="2626"/>
      <c r="W255" s="2626"/>
      <c r="X255" s="2626"/>
      <c r="Y255" s="2626"/>
      <c r="Z255" s="1288"/>
      <c r="AA255" s="1289"/>
      <c r="AB255" s="1354" t="s">
        <v>1038</v>
      </c>
      <c r="AC255" s="1293"/>
      <c r="AD255" s="1293"/>
      <c r="AE255" s="1295"/>
      <c r="AF255" s="2619"/>
      <c r="AG255" s="2620"/>
      <c r="AH255" s="2620"/>
      <c r="AI255" s="2619"/>
      <c r="AJ255" s="2620"/>
      <c r="AK255" s="2620"/>
      <c r="AL255" s="2101"/>
      <c r="AM255" s="1936"/>
      <c r="AN255" s="1936"/>
      <c r="AO255" s="1936"/>
      <c r="AP255" s="1936"/>
      <c r="AQ255" s="1936"/>
      <c r="AR255" s="1936"/>
      <c r="AS255" s="1936"/>
      <c r="AT255" s="1936"/>
      <c r="AU255" s="1936"/>
      <c r="AV255" s="1936"/>
      <c r="AW255" s="1936"/>
      <c r="AX255" s="1936"/>
      <c r="AY255" s="1936"/>
      <c r="AZ255" s="1936"/>
      <c r="BA255" s="1936"/>
      <c r="BB255" s="1936"/>
      <c r="BC255" s="1936"/>
      <c r="BD255" s="1936"/>
      <c r="BE255" s="1936"/>
      <c r="BF255" s="1936"/>
      <c r="BG255" s="4345"/>
    </row>
    <row customHeight="1" ht="11.25">
      <c r="A256" s="1279" t="s">
        <v>990</v>
      </c>
      <c r="B256" s="1279"/>
      <c r="C256" s="1279"/>
      <c r="D256" s="1273"/>
      <c r="E256" s="1283"/>
      <c r="F256" s="1942"/>
      <c r="G256" s="1943"/>
      <c r="H256" s="2628" t="s">
        <v>93</v>
      </c>
      <c r="I256" s="2629"/>
      <c r="J256" s="2598"/>
      <c r="K256" s="2630"/>
      <c r="L256" s="2220"/>
      <c r="M256" s="2221"/>
      <c r="N256" s="1288"/>
      <c r="O256" s="1289"/>
      <c r="P256" s="1281" t="s">
        <v>1039</v>
      </c>
      <c r="Q256" s="1289"/>
      <c r="R256" s="1289"/>
      <c r="S256" s="1289"/>
      <c r="T256" s="1289"/>
      <c r="U256" s="1289"/>
      <c r="V256" s="1289"/>
      <c r="W256" s="1289"/>
      <c r="X256" s="1289"/>
      <c r="Y256" s="1289"/>
      <c r="Z256" s="1289"/>
      <c r="AA256" s="1289"/>
      <c r="AB256" s="1289"/>
      <c r="AC256" s="1289"/>
      <c r="AD256" s="1289"/>
      <c r="AE256" s="1296"/>
      <c r="AF256" s="2619"/>
      <c r="AG256" s="2620"/>
      <c r="AH256" s="2620"/>
      <c r="AI256" s="2619"/>
      <c r="AJ256" s="2620"/>
      <c r="AK256" s="2620"/>
      <c r="AL256" s="2101"/>
      <c r="AM256" s="1936"/>
      <c r="AN256" s="1936"/>
      <c r="AO256" s="1936"/>
      <c r="AP256" s="1936"/>
      <c r="AQ256" s="1936"/>
      <c r="AR256" s="1936"/>
      <c r="AS256" s="1936"/>
      <c r="AT256" s="1936"/>
      <c r="AU256" s="1936"/>
      <c r="AV256" s="1936"/>
      <c r="AW256" s="1936"/>
      <c r="AX256" s="1936"/>
      <c r="AY256" s="1936"/>
      <c r="AZ256" s="1936"/>
      <c r="BA256" s="1936"/>
      <c r="BB256" s="1936"/>
      <c r="BC256" s="1936"/>
      <c r="BD256" s="1936"/>
      <c r="BE256" s="1936"/>
      <c r="BF256" s="1936"/>
      <c r="BG256" s="4345"/>
    </row>
    <row customHeight="1" ht="11.25">
      <c r="A257" s="1279" t="s">
        <v>990</v>
      </c>
      <c r="B257" s="1279" t="s">
        <v>1022</v>
      </c>
      <c r="C257" s="1279"/>
      <c r="D257" s="1273"/>
      <c r="E257" s="1283"/>
      <c r="F257" s="1942"/>
      <c r="G257" s="4330" t="s">
        <v>684</v>
      </c>
      <c r="H257" s="2628" t="s">
        <v>145</v>
      </c>
      <c r="I257" s="2629" t="s">
        <v>1023</v>
      </c>
      <c r="J257" s="2598" t="s">
        <v>1024</v>
      </c>
      <c r="K257" s="2630" t="s">
        <v>1113</v>
      </c>
      <c r="L257" s="2220" t="s">
        <v>19</v>
      </c>
      <c r="M257" s="2221"/>
      <c r="N257" s="2099"/>
      <c r="O257" s="1290" t="s">
        <v>371</v>
      </c>
      <c r="P257" s="1291"/>
      <c r="Q257" s="1291"/>
      <c r="R257" s="1291"/>
      <c r="S257" s="1291"/>
      <c r="T257" s="1291"/>
      <c r="U257" s="1291"/>
      <c r="V257" s="1291"/>
      <c r="W257" s="1291"/>
      <c r="X257" s="1291"/>
      <c r="Y257" s="1291"/>
      <c r="Z257" s="1291"/>
      <c r="AA257" s="1291"/>
      <c r="AB257" s="1291"/>
      <c r="AC257" s="1291"/>
      <c r="AD257" s="1291"/>
      <c r="AE257" s="1291"/>
      <c r="AF257" s="2619">
        <v>2024</v>
      </c>
      <c r="AG257" s="2620" t="s">
        <v>1103</v>
      </c>
      <c r="AH257" s="2620" t="s">
        <v>1106</v>
      </c>
      <c r="AI257" s="2619"/>
      <c r="AJ257" s="2620"/>
      <c r="AK257" s="2620"/>
      <c r="AL257" s="2101"/>
      <c r="AM257" s="1936"/>
      <c r="AN257" s="1936"/>
      <c r="AO257" s="1936"/>
      <c r="AP257" s="1936"/>
      <c r="AQ257" s="1936"/>
      <c r="AR257" s="1936"/>
      <c r="AS257" s="1936"/>
      <c r="AT257" s="1936"/>
      <c r="AU257" s="1936"/>
      <c r="AV257" s="1936"/>
      <c r="AW257" s="1936"/>
      <c r="AX257" s="1936"/>
      <c r="AY257" s="1936"/>
      <c r="AZ257" s="1936"/>
      <c r="BA257" s="1936"/>
      <c r="BB257" s="1936"/>
      <c r="BC257" s="1936"/>
      <c r="BD257" s="1936"/>
      <c r="BE257" s="1936"/>
      <c r="BF257" s="1936"/>
      <c r="BG257" s="4345"/>
    </row>
    <row customHeight="1" ht="11.25">
      <c r="A258" s="1279" t="s">
        <v>990</v>
      </c>
      <c r="B258" s="1279"/>
      <c r="C258" s="1279"/>
      <c r="D258" s="1273"/>
      <c r="E258" s="1283"/>
      <c r="F258" s="1942"/>
      <c r="G258" s="1943"/>
      <c r="H258" s="2628" t="s">
        <v>109</v>
      </c>
      <c r="I258" s="2629"/>
      <c r="J258" s="2598"/>
      <c r="K258" s="2630"/>
      <c r="L258" s="2220"/>
      <c r="M258" s="2221"/>
      <c r="N258" s="2621"/>
      <c r="O258" s="2622">
        <v>1</v>
      </c>
      <c r="P258" s="2623" t="s">
        <v>65</v>
      </c>
      <c r="Q258" s="4444" t="s">
        <v>1085</v>
      </c>
      <c r="R258" s="4445" t="s">
        <v>1029</v>
      </c>
      <c r="S258" s="4445" t="s">
        <v>1030</v>
      </c>
      <c r="T258" s="4445" t="s">
        <v>1030</v>
      </c>
      <c r="U258" s="4445" t="s">
        <v>1031</v>
      </c>
      <c r="V258" s="4445" t="s">
        <v>1032</v>
      </c>
      <c r="W258" s="4445" t="s">
        <v>1033</v>
      </c>
      <c r="X258" s="4445" t="s">
        <v>1086</v>
      </c>
      <c r="Y258" s="4445" t="s">
        <v>761</v>
      </c>
      <c r="Z258" s="1288"/>
      <c r="AA258" s="1289"/>
      <c r="AB258" s="1289"/>
      <c r="AC258" s="1293"/>
      <c r="AD258" s="1293"/>
      <c r="AE258" s="1294"/>
      <c r="AF258" s="2619"/>
      <c r="AG258" s="2620"/>
      <c r="AH258" s="2620"/>
      <c r="AI258" s="2619"/>
      <c r="AJ258" s="2620"/>
      <c r="AK258" s="2620"/>
      <c r="AL258" s="2101"/>
      <c r="AM258" s="1936"/>
      <c r="AN258" s="1936"/>
      <c r="AO258" s="1936"/>
      <c r="AP258" s="1936"/>
      <c r="AQ258" s="1936"/>
      <c r="AR258" s="1936"/>
      <c r="AS258" s="1936"/>
      <c r="AT258" s="1936"/>
      <c r="AU258" s="1936"/>
      <c r="AV258" s="1936"/>
      <c r="AW258" s="1936"/>
      <c r="AX258" s="1936"/>
      <c r="AY258" s="1936"/>
      <c r="AZ258" s="1936"/>
      <c r="BA258" s="1936"/>
      <c r="BB258" s="1936"/>
      <c r="BC258" s="1936"/>
      <c r="BD258" s="1936"/>
      <c r="BE258" s="1936"/>
      <c r="BF258" s="1936"/>
      <c r="BG258" s="4345"/>
    </row>
    <row customHeight="1" ht="19.999999999999996">
      <c r="A259" s="1279" t="s">
        <v>990</v>
      </c>
      <c r="B259" s="1279"/>
      <c r="C259" s="1279"/>
      <c r="D259" s="1273"/>
      <c r="E259" s="1283"/>
      <c r="F259" s="1942"/>
      <c r="G259" s="1943"/>
      <c r="H259" s="2628" t="s">
        <v>109</v>
      </c>
      <c r="I259" s="2629"/>
      <c r="J259" s="2598"/>
      <c r="K259" s="2630"/>
      <c r="L259" s="2220"/>
      <c r="M259" s="2221"/>
      <c r="N259" s="2621"/>
      <c r="O259" s="2622"/>
      <c r="P259" s="2624"/>
      <c r="Q259" s="4444"/>
      <c r="R259" s="2626"/>
      <c r="S259" s="2627"/>
      <c r="T259" s="2626"/>
      <c r="U259" s="2626"/>
      <c r="V259" s="2626"/>
      <c r="W259" s="2626"/>
      <c r="X259" s="2626"/>
      <c r="Y259" s="2626"/>
      <c r="Z259" s="1941"/>
      <c r="AA259" s="1907">
        <v>1</v>
      </c>
      <c r="AB259" s="1292" t="s">
        <v>1035</v>
      </c>
      <c r="AC259" s="1282">
        <v>2140.01</v>
      </c>
      <c r="AD259" s="1292" t="str">
        <f>AB259</f>
        <v>      Прочие амортизационные отчисления</v>
      </c>
      <c r="AE259" s="1282"/>
      <c r="AF259" s="2619"/>
      <c r="AG259" s="2620"/>
      <c r="AH259" s="2620"/>
      <c r="AI259" s="2619"/>
      <c r="AJ259" s="2620"/>
      <c r="AK259" s="2620"/>
      <c r="AL259" s="2101"/>
      <c r="AM259" s="1936"/>
      <c r="AN259" s="1936"/>
      <c r="AO259" s="1936"/>
      <c r="AP259" s="1936"/>
      <c r="AQ259" s="1936"/>
      <c r="AR259" s="1936"/>
      <c r="AS259" s="1936"/>
      <c r="AT259" s="1936"/>
      <c r="AU259" s="1936"/>
      <c r="AV259" s="1936"/>
      <c r="AW259" s="1936"/>
      <c r="AX259" s="1936"/>
      <c r="AY259" s="1936"/>
      <c r="AZ259" s="1936"/>
      <c r="BA259" s="1936"/>
      <c r="BB259" s="1936"/>
      <c r="BC259" s="1936"/>
      <c r="BD259" s="1936"/>
      <c r="BE259" s="1936"/>
      <c r="BF259" s="1936"/>
      <c r="BG259" s="4345"/>
    </row>
    <row customHeight="1" ht="19.999999999999996">
      <c r="A260" s="1279" t="s">
        <v>990</v>
      </c>
      <c r="B260" s="1279"/>
      <c r="C260" s="1279"/>
      <c r="D260" s="1273"/>
      <c r="E260" s="1283"/>
      <c r="F260" s="1943"/>
      <c r="G260" s="1943"/>
      <c r="H260" s="1943"/>
      <c r="I260" s="1943"/>
      <c r="J260" s="1943"/>
      <c r="K260" s="1943"/>
      <c r="L260" s="1943"/>
      <c r="M260" s="1943"/>
      <c r="N260" s="1943"/>
      <c r="O260" s="1943"/>
      <c r="P260" s="1943"/>
      <c r="Q260" s="1943"/>
      <c r="R260" s="1943"/>
      <c r="S260" s="1943"/>
      <c r="T260" s="1943"/>
      <c r="U260" s="1943"/>
      <c r="V260" s="1943"/>
      <c r="W260" s="1943"/>
      <c r="X260" s="1943"/>
      <c r="Y260" s="1943"/>
      <c r="Z260" s="4330" t="s">
        <v>684</v>
      </c>
      <c r="AA260" s="1927" t="s">
        <v>107</v>
      </c>
      <c r="AB260" s="1292" t="s">
        <v>1036</v>
      </c>
      <c r="AC260" s="1282">
        <v>213.31</v>
      </c>
      <c r="AD260" s="1292" t="str">
        <f>AB260</f>
        <v>  Прибыль направляемая на инвестиции</v>
      </c>
      <c r="AE260" s="1282"/>
      <c r="AF260" s="1944"/>
      <c r="AG260" s="1872"/>
      <c r="AH260" s="1872"/>
      <c r="AI260" s="1944"/>
      <c r="AJ260" s="1872"/>
      <c r="AK260" s="2100"/>
      <c r="AL260" s="2101"/>
      <c r="AM260" s="1936"/>
      <c r="AN260" s="1936"/>
      <c r="AO260" s="1936"/>
      <c r="AP260" s="1936"/>
      <c r="AQ260" s="1936"/>
      <c r="AR260" s="1936"/>
      <c r="AS260" s="1936"/>
      <c r="AT260" s="1936"/>
      <c r="AU260" s="1936"/>
      <c r="AV260" s="1936"/>
      <c r="AW260" s="1936"/>
      <c r="AX260" s="1936"/>
      <c r="AY260" s="1936"/>
      <c r="AZ260" s="1936"/>
      <c r="BA260" s="1936"/>
      <c r="BB260" s="1936"/>
      <c r="BC260" s="1936"/>
      <c r="BD260" s="1936"/>
      <c r="BE260" s="1936"/>
      <c r="BF260" s="1936"/>
      <c r="BG260" s="4345"/>
    </row>
    <row customHeight="1" ht="19.999999999999996">
      <c r="A261" s="1279" t="s">
        <v>990</v>
      </c>
      <c r="B261" s="1279"/>
      <c r="C261" s="1279"/>
      <c r="D261" s="1273"/>
      <c r="E261" s="1283"/>
      <c r="F261" s="1943"/>
      <c r="G261" s="1943"/>
      <c r="H261" s="1943"/>
      <c r="I261" s="1943"/>
      <c r="J261" s="1943"/>
      <c r="K261" s="1943"/>
      <c r="L261" s="1943"/>
      <c r="M261" s="1943"/>
      <c r="N261" s="1943"/>
      <c r="O261" s="1943"/>
      <c r="P261" s="1943"/>
      <c r="Q261" s="1943"/>
      <c r="R261" s="1943"/>
      <c r="S261" s="1943"/>
      <c r="T261" s="1943"/>
      <c r="U261" s="1943"/>
      <c r="V261" s="1943"/>
      <c r="W261" s="1943"/>
      <c r="X261" s="1943"/>
      <c r="Y261" s="1943"/>
      <c r="Z261" s="4330" t="s">
        <v>684</v>
      </c>
      <c r="AA261" s="1927" t="s">
        <v>90</v>
      </c>
      <c r="AB261" s="1292" t="s">
        <v>1037</v>
      </c>
      <c r="AC261" s="1282">
        <v>9413.25</v>
      </c>
      <c r="AD261" s="1292" t="str">
        <f>AB261</f>
        <v>      Займы, предоставленные Фондом ЖКХ за счет средств ФНБ</v>
      </c>
      <c r="AE261" s="1282"/>
      <c r="AF261" s="1944"/>
      <c r="AG261" s="1872"/>
      <c r="AH261" s="1872"/>
      <c r="AI261" s="1944"/>
      <c r="AJ261" s="1872"/>
      <c r="AK261" s="2100"/>
      <c r="AL261" s="2101"/>
      <c r="AM261" s="1936"/>
      <c r="AN261" s="1936"/>
      <c r="AO261" s="1936"/>
      <c r="AP261" s="1936"/>
      <c r="AQ261" s="1936"/>
      <c r="AR261" s="1936"/>
      <c r="AS261" s="1936"/>
      <c r="AT261" s="1936"/>
      <c r="AU261" s="1936"/>
      <c r="AV261" s="1936"/>
      <c r="AW261" s="1936"/>
      <c r="AX261" s="1936"/>
      <c r="AY261" s="1936"/>
      <c r="AZ261" s="1936"/>
      <c r="BA261" s="1936"/>
      <c r="BB261" s="1936"/>
      <c r="BC261" s="1936"/>
      <c r="BD261" s="1936"/>
      <c r="BE261" s="1936"/>
      <c r="BF261" s="1936"/>
      <c r="BG261" s="4345"/>
    </row>
    <row customHeight="1" ht="11.25">
      <c r="A262" s="1279" t="s">
        <v>990</v>
      </c>
      <c r="B262" s="1279"/>
      <c r="C262" s="1279"/>
      <c r="D262" s="1273"/>
      <c r="E262" s="1283"/>
      <c r="F262" s="1942"/>
      <c r="G262" s="1943"/>
      <c r="H262" s="2628" t="s">
        <v>109</v>
      </c>
      <c r="I262" s="2629"/>
      <c r="J262" s="2598"/>
      <c r="K262" s="2630"/>
      <c r="L262" s="2220"/>
      <c r="M262" s="2221"/>
      <c r="N262" s="2621"/>
      <c r="O262" s="2622"/>
      <c r="P262" s="2625"/>
      <c r="Q262" s="4444"/>
      <c r="R262" s="2626"/>
      <c r="S262" s="2627"/>
      <c r="T262" s="2626"/>
      <c r="U262" s="2626"/>
      <c r="V262" s="2626"/>
      <c r="W262" s="2626"/>
      <c r="X262" s="2626"/>
      <c r="Y262" s="2626"/>
      <c r="Z262" s="1288"/>
      <c r="AA262" s="1289"/>
      <c r="AB262" s="1354" t="s">
        <v>1038</v>
      </c>
      <c r="AC262" s="1293"/>
      <c r="AD262" s="1293"/>
      <c r="AE262" s="1295"/>
      <c r="AF262" s="2619"/>
      <c r="AG262" s="2620"/>
      <c r="AH262" s="2620"/>
      <c r="AI262" s="2619"/>
      <c r="AJ262" s="2620"/>
      <c r="AK262" s="2620"/>
      <c r="AL262" s="2101"/>
      <c r="AM262" s="1936"/>
      <c r="AN262" s="1936"/>
      <c r="AO262" s="1936"/>
      <c r="AP262" s="1936"/>
      <c r="AQ262" s="1936"/>
      <c r="AR262" s="1936"/>
      <c r="AS262" s="1936"/>
      <c r="AT262" s="1936"/>
      <c r="AU262" s="1936"/>
      <c r="AV262" s="1936"/>
      <c r="AW262" s="1936"/>
      <c r="AX262" s="1936"/>
      <c r="AY262" s="1936"/>
      <c r="AZ262" s="1936"/>
      <c r="BA262" s="1936"/>
      <c r="BB262" s="1936"/>
      <c r="BC262" s="1936"/>
      <c r="BD262" s="1936"/>
      <c r="BE262" s="1936"/>
      <c r="BF262" s="1936"/>
      <c r="BG262" s="4345"/>
    </row>
    <row customHeight="1" ht="11.25">
      <c r="A263" s="1279" t="s">
        <v>990</v>
      </c>
      <c r="B263" s="1279"/>
      <c r="C263" s="1279"/>
      <c r="D263" s="1273"/>
      <c r="E263" s="1283"/>
      <c r="F263" s="1942"/>
      <c r="G263" s="1943"/>
      <c r="H263" s="2628" t="s">
        <v>109</v>
      </c>
      <c r="I263" s="2629"/>
      <c r="J263" s="2598"/>
      <c r="K263" s="2630"/>
      <c r="L263" s="2220"/>
      <c r="M263" s="2221"/>
      <c r="N263" s="1288"/>
      <c r="O263" s="1289"/>
      <c r="P263" s="1281" t="s">
        <v>1039</v>
      </c>
      <c r="Q263" s="1289"/>
      <c r="R263" s="1289"/>
      <c r="S263" s="1289"/>
      <c r="T263" s="1289"/>
      <c r="U263" s="1289"/>
      <c r="V263" s="1289"/>
      <c r="W263" s="1289"/>
      <c r="X263" s="1289"/>
      <c r="Y263" s="1289"/>
      <c r="Z263" s="1289"/>
      <c r="AA263" s="1289"/>
      <c r="AB263" s="1289"/>
      <c r="AC263" s="1289"/>
      <c r="AD263" s="1289"/>
      <c r="AE263" s="1296"/>
      <c r="AF263" s="2619"/>
      <c r="AG263" s="2620"/>
      <c r="AH263" s="2620"/>
      <c r="AI263" s="2619"/>
      <c r="AJ263" s="2620"/>
      <c r="AK263" s="2620"/>
      <c r="AL263" s="2101"/>
      <c r="AM263" s="1936"/>
      <c r="AN263" s="1936"/>
      <c r="AO263" s="1936"/>
      <c r="AP263" s="1936"/>
      <c r="AQ263" s="1936"/>
      <c r="AR263" s="1936"/>
      <c r="AS263" s="1936"/>
      <c r="AT263" s="1936"/>
      <c r="AU263" s="1936"/>
      <c r="AV263" s="1936"/>
      <c r="AW263" s="1936"/>
      <c r="AX263" s="1936"/>
      <c r="AY263" s="1936"/>
      <c r="AZ263" s="1936"/>
      <c r="BA263" s="1936"/>
      <c r="BB263" s="1936"/>
      <c r="BC263" s="1936"/>
      <c r="BD263" s="1936"/>
      <c r="BE263" s="1936"/>
      <c r="BF263" s="1936"/>
      <c r="BG263" s="4345"/>
    </row>
    <row customHeight="1" ht="11.25">
      <c r="A264" s="1279" t="s">
        <v>990</v>
      </c>
      <c r="B264" s="1279" t="s">
        <v>1022</v>
      </c>
      <c r="C264" s="1279"/>
      <c r="D264" s="1273"/>
      <c r="E264" s="1283"/>
      <c r="F264" s="1942"/>
      <c r="G264" s="4330" t="s">
        <v>684</v>
      </c>
      <c r="H264" s="2628" t="s">
        <v>146</v>
      </c>
      <c r="I264" s="2629" t="s">
        <v>1023</v>
      </c>
      <c r="J264" s="2598" t="s">
        <v>1024</v>
      </c>
      <c r="K264" s="2630" t="s">
        <v>1094</v>
      </c>
      <c r="L264" s="2220" t="s">
        <v>19</v>
      </c>
      <c r="M264" s="2221"/>
      <c r="N264" s="2099"/>
      <c r="O264" s="1290" t="s">
        <v>371</v>
      </c>
      <c r="P264" s="1291"/>
      <c r="Q264" s="1291"/>
      <c r="R264" s="1291"/>
      <c r="S264" s="1291"/>
      <c r="T264" s="1291"/>
      <c r="U264" s="1291"/>
      <c r="V264" s="1291"/>
      <c r="W264" s="1291"/>
      <c r="X264" s="1291"/>
      <c r="Y264" s="1291"/>
      <c r="Z264" s="1291"/>
      <c r="AA264" s="1291"/>
      <c r="AB264" s="1291"/>
      <c r="AC264" s="1291"/>
      <c r="AD264" s="1291"/>
      <c r="AE264" s="1291"/>
      <c r="AF264" s="2619">
        <v>2024</v>
      </c>
      <c r="AG264" s="2620" t="s">
        <v>1103</v>
      </c>
      <c r="AH264" s="2620" t="s">
        <v>1106</v>
      </c>
      <c r="AI264" s="2619"/>
      <c r="AJ264" s="2620"/>
      <c r="AK264" s="2620"/>
      <c r="AL264" s="2101"/>
      <c r="AM264" s="1936"/>
      <c r="AN264" s="1936"/>
      <c r="AO264" s="1936"/>
      <c r="AP264" s="1936"/>
      <c r="AQ264" s="1936"/>
      <c r="AR264" s="1936"/>
      <c r="AS264" s="1936"/>
      <c r="AT264" s="1936"/>
      <c r="AU264" s="1936"/>
      <c r="AV264" s="1936"/>
      <c r="AW264" s="1936"/>
      <c r="AX264" s="1936"/>
      <c r="AY264" s="1936"/>
      <c r="AZ264" s="1936"/>
      <c r="BA264" s="1936"/>
      <c r="BB264" s="1936"/>
      <c r="BC264" s="1936"/>
      <c r="BD264" s="1936"/>
      <c r="BE264" s="1936"/>
      <c r="BF264" s="1936"/>
      <c r="BG264" s="4345"/>
    </row>
    <row customHeight="1" ht="11.25">
      <c r="A265" s="1279" t="s">
        <v>990</v>
      </c>
      <c r="B265" s="1279"/>
      <c r="C265" s="1279"/>
      <c r="D265" s="1273"/>
      <c r="E265" s="1283"/>
      <c r="F265" s="1942"/>
      <c r="G265" s="1943"/>
      <c r="H265" s="2628" t="s">
        <v>145</v>
      </c>
      <c r="I265" s="2629"/>
      <c r="J265" s="2598"/>
      <c r="K265" s="2630"/>
      <c r="L265" s="2220"/>
      <c r="M265" s="2221"/>
      <c r="N265" s="2621"/>
      <c r="O265" s="2622">
        <v>1</v>
      </c>
      <c r="P265" s="2623" t="s">
        <v>65</v>
      </c>
      <c r="Q265" s="4444" t="s">
        <v>1095</v>
      </c>
      <c r="R265" s="4445" t="s">
        <v>1029</v>
      </c>
      <c r="S265" s="4445" t="s">
        <v>1030</v>
      </c>
      <c r="T265" s="4445" t="s">
        <v>1030</v>
      </c>
      <c r="U265" s="4445" t="s">
        <v>1031</v>
      </c>
      <c r="V265" s="4445" t="s">
        <v>1032</v>
      </c>
      <c r="W265" s="4445" t="s">
        <v>1033</v>
      </c>
      <c r="X265" s="4445" t="s">
        <v>1096</v>
      </c>
      <c r="Y265" s="4445" t="s">
        <v>761</v>
      </c>
      <c r="Z265" s="1288"/>
      <c r="AA265" s="1289"/>
      <c r="AB265" s="1289"/>
      <c r="AC265" s="1293"/>
      <c r="AD265" s="1293"/>
      <c r="AE265" s="1294"/>
      <c r="AF265" s="2619"/>
      <c r="AG265" s="2620"/>
      <c r="AH265" s="2620"/>
      <c r="AI265" s="2619"/>
      <c r="AJ265" s="2620"/>
      <c r="AK265" s="2620"/>
      <c r="AL265" s="2101"/>
      <c r="AM265" s="1936"/>
      <c r="AN265" s="1936"/>
      <c r="AO265" s="1936"/>
      <c r="AP265" s="1936"/>
      <c r="AQ265" s="1936"/>
      <c r="AR265" s="1936"/>
      <c r="AS265" s="1936"/>
      <c r="AT265" s="1936"/>
      <c r="AU265" s="1936"/>
      <c r="AV265" s="1936"/>
      <c r="AW265" s="1936"/>
      <c r="AX265" s="1936"/>
      <c r="AY265" s="1936"/>
      <c r="AZ265" s="1936"/>
      <c r="BA265" s="1936"/>
      <c r="BB265" s="1936"/>
      <c r="BC265" s="1936"/>
      <c r="BD265" s="1936"/>
      <c r="BE265" s="1936"/>
      <c r="BF265" s="1936"/>
      <c r="BG265" s="4345"/>
    </row>
    <row customHeight="1" ht="25">
      <c r="A266" s="1279" t="s">
        <v>990</v>
      </c>
      <c r="B266" s="1279"/>
      <c r="C266" s="1279"/>
      <c r="D266" s="1273"/>
      <c r="E266" s="1283"/>
      <c r="F266" s="1942"/>
      <c r="G266" s="1943"/>
      <c r="H266" s="2628" t="s">
        <v>145</v>
      </c>
      <c r="I266" s="2629"/>
      <c r="J266" s="2598"/>
      <c r="K266" s="2630"/>
      <c r="L266" s="2220"/>
      <c r="M266" s="2221"/>
      <c r="N266" s="2621"/>
      <c r="O266" s="2622"/>
      <c r="P266" s="2624"/>
      <c r="Q266" s="4444"/>
      <c r="R266" s="2626"/>
      <c r="S266" s="2627"/>
      <c r="T266" s="2626"/>
      <c r="U266" s="2626"/>
      <c r="V266" s="2626"/>
      <c r="W266" s="2626"/>
      <c r="X266" s="2626"/>
      <c r="Y266" s="2626"/>
      <c r="Z266" s="1941"/>
      <c r="AA266" s="1907">
        <v>1</v>
      </c>
      <c r="AB266" s="1292" t="s">
        <v>1035</v>
      </c>
      <c r="AC266" s="1282">
        <v>10827.75</v>
      </c>
      <c r="AD266" s="1292" t="str">
        <f>AB266</f>
        <v>      Прочие амортизационные отчисления</v>
      </c>
      <c r="AE266" s="1282"/>
      <c r="AF266" s="2619"/>
      <c r="AG266" s="2620"/>
      <c r="AH266" s="2620"/>
      <c r="AI266" s="2619"/>
      <c r="AJ266" s="2620"/>
      <c r="AK266" s="2620"/>
      <c r="AL266" s="2101"/>
      <c r="AM266" s="1936"/>
      <c r="AN266" s="1936"/>
      <c r="AO266" s="1936"/>
      <c r="AP266" s="1936"/>
      <c r="AQ266" s="1936"/>
      <c r="AR266" s="1936"/>
      <c r="AS266" s="1936"/>
      <c r="AT266" s="1936"/>
      <c r="AU266" s="1936"/>
      <c r="AV266" s="1936"/>
      <c r="AW266" s="1936"/>
      <c r="AX266" s="1936"/>
      <c r="AY266" s="1936"/>
      <c r="AZ266" s="1936"/>
      <c r="BA266" s="1936"/>
      <c r="BB266" s="1936"/>
      <c r="BC266" s="1936"/>
      <c r="BD266" s="1936"/>
      <c r="BE266" s="1936"/>
      <c r="BF266" s="1936"/>
      <c r="BG266" s="4345"/>
    </row>
    <row customHeight="1" ht="25">
      <c r="A267" s="1279" t="s">
        <v>990</v>
      </c>
      <c r="B267" s="1279"/>
      <c r="C267" s="1279"/>
      <c r="D267" s="1273"/>
      <c r="E267" s="1283"/>
      <c r="F267" s="1943"/>
      <c r="G267" s="1943"/>
      <c r="H267" s="1943"/>
      <c r="I267" s="1943"/>
      <c r="J267" s="1943"/>
      <c r="K267" s="1943"/>
      <c r="L267" s="1943"/>
      <c r="M267" s="1943"/>
      <c r="N267" s="1943"/>
      <c r="O267" s="1943"/>
      <c r="P267" s="1943"/>
      <c r="Q267" s="1943"/>
      <c r="R267" s="1943"/>
      <c r="S267" s="1943"/>
      <c r="T267" s="1943"/>
      <c r="U267" s="1943"/>
      <c r="V267" s="1943"/>
      <c r="W267" s="1943"/>
      <c r="X267" s="1943"/>
      <c r="Y267" s="1943"/>
      <c r="Z267" s="4330" t="s">
        <v>684</v>
      </c>
      <c r="AA267" s="1927" t="s">
        <v>107</v>
      </c>
      <c r="AB267" s="1292" t="s">
        <v>1036</v>
      </c>
      <c r="AC267" s="1282">
        <v>1079.24</v>
      </c>
      <c r="AD267" s="1292" t="str">
        <f>AB267</f>
        <v>  Прибыль направляемая на инвестиции</v>
      </c>
      <c r="AE267" s="1282"/>
      <c r="AF267" s="1944"/>
      <c r="AG267" s="1872"/>
      <c r="AH267" s="1872"/>
      <c r="AI267" s="1944"/>
      <c r="AJ267" s="1872"/>
      <c r="AK267" s="2100"/>
      <c r="AL267" s="2101"/>
      <c r="AM267" s="1936"/>
      <c r="AN267" s="1936"/>
      <c r="AO267" s="1936"/>
      <c r="AP267" s="1936"/>
      <c r="AQ267" s="1936"/>
      <c r="AR267" s="1936"/>
      <c r="AS267" s="1936"/>
      <c r="AT267" s="1936"/>
      <c r="AU267" s="1936"/>
      <c r="AV267" s="1936"/>
      <c r="AW267" s="1936"/>
      <c r="AX267" s="1936"/>
      <c r="AY267" s="1936"/>
      <c r="AZ267" s="1936"/>
      <c r="BA267" s="1936"/>
      <c r="BB267" s="1936"/>
      <c r="BC267" s="1936"/>
      <c r="BD267" s="1936"/>
      <c r="BE267" s="1936"/>
      <c r="BF267" s="1936"/>
      <c r="BG267" s="4345"/>
    </row>
    <row customHeight="1" ht="25">
      <c r="A268" s="1279" t="s">
        <v>990</v>
      </c>
      <c r="B268" s="1279"/>
      <c r="C268" s="1279"/>
      <c r="D268" s="1273"/>
      <c r="E268" s="1283"/>
      <c r="F268" s="1943"/>
      <c r="G268" s="1943"/>
      <c r="H268" s="1943"/>
      <c r="I268" s="1943"/>
      <c r="J268" s="1943"/>
      <c r="K268" s="1943"/>
      <c r="L268" s="1943"/>
      <c r="M268" s="1943"/>
      <c r="N268" s="1943"/>
      <c r="O268" s="1943"/>
      <c r="P268" s="1943"/>
      <c r="Q268" s="1943"/>
      <c r="R268" s="1943"/>
      <c r="S268" s="1943"/>
      <c r="T268" s="1943"/>
      <c r="U268" s="1943"/>
      <c r="V268" s="1943"/>
      <c r="W268" s="1943"/>
      <c r="X268" s="1943"/>
      <c r="Y268" s="1943"/>
      <c r="Z268" s="4330" t="s">
        <v>684</v>
      </c>
      <c r="AA268" s="1927" t="s">
        <v>90</v>
      </c>
      <c r="AB268" s="1292" t="s">
        <v>1037</v>
      </c>
      <c r="AC268" s="1282">
        <v>47627.81</v>
      </c>
      <c r="AD268" s="1292" t="str">
        <f>AB268</f>
        <v>      Займы, предоставленные Фондом ЖКХ за счет средств ФНБ</v>
      </c>
      <c r="AE268" s="1282"/>
      <c r="AF268" s="1944"/>
      <c r="AG268" s="1872"/>
      <c r="AH268" s="1872"/>
      <c r="AI268" s="1944"/>
      <c r="AJ268" s="1872"/>
      <c r="AK268" s="2100"/>
      <c r="AL268" s="2101"/>
      <c r="AM268" s="1936"/>
      <c r="AN268" s="1936"/>
      <c r="AO268" s="1936"/>
      <c r="AP268" s="1936"/>
      <c r="AQ268" s="1936"/>
      <c r="AR268" s="1936"/>
      <c r="AS268" s="1936"/>
      <c r="AT268" s="1936"/>
      <c r="AU268" s="1936"/>
      <c r="AV268" s="1936"/>
      <c r="AW268" s="1936"/>
      <c r="AX268" s="1936"/>
      <c r="AY268" s="1936"/>
      <c r="AZ268" s="1936"/>
      <c r="BA268" s="1936"/>
      <c r="BB268" s="1936"/>
      <c r="BC268" s="1936"/>
      <c r="BD268" s="1936"/>
      <c r="BE268" s="1936"/>
      <c r="BF268" s="1936"/>
      <c r="BG268" s="4345"/>
    </row>
    <row customHeight="1" ht="11.25">
      <c r="A269" s="1279" t="s">
        <v>990</v>
      </c>
      <c r="B269" s="1279"/>
      <c r="C269" s="1279"/>
      <c r="D269" s="1273"/>
      <c r="E269" s="1283"/>
      <c r="F269" s="1942"/>
      <c r="G269" s="1943"/>
      <c r="H269" s="2628" t="s">
        <v>145</v>
      </c>
      <c r="I269" s="2629"/>
      <c r="J269" s="2598"/>
      <c r="K269" s="2630"/>
      <c r="L269" s="2220"/>
      <c r="M269" s="2221"/>
      <c r="N269" s="2621"/>
      <c r="O269" s="2622"/>
      <c r="P269" s="2625"/>
      <c r="Q269" s="4444"/>
      <c r="R269" s="2626"/>
      <c r="S269" s="2627"/>
      <c r="T269" s="2626"/>
      <c r="U269" s="2626"/>
      <c r="V269" s="2626"/>
      <c r="W269" s="2626"/>
      <c r="X269" s="2626"/>
      <c r="Y269" s="2626"/>
      <c r="Z269" s="1288"/>
      <c r="AA269" s="1289"/>
      <c r="AB269" s="1354" t="s">
        <v>1038</v>
      </c>
      <c r="AC269" s="1293"/>
      <c r="AD269" s="1293"/>
      <c r="AE269" s="1295"/>
      <c r="AF269" s="2619"/>
      <c r="AG269" s="2620"/>
      <c r="AH269" s="2620"/>
      <c r="AI269" s="2619"/>
      <c r="AJ269" s="2620"/>
      <c r="AK269" s="2620"/>
      <c r="AL269" s="2101"/>
      <c r="AM269" s="1936"/>
      <c r="AN269" s="1936"/>
      <c r="AO269" s="1936"/>
      <c r="AP269" s="1936"/>
      <c r="AQ269" s="1936"/>
      <c r="AR269" s="1936"/>
      <c r="AS269" s="1936"/>
      <c r="AT269" s="1936"/>
      <c r="AU269" s="1936"/>
      <c r="AV269" s="1936"/>
      <c r="AW269" s="1936"/>
      <c r="AX269" s="1936"/>
      <c r="AY269" s="1936"/>
      <c r="AZ269" s="1936"/>
      <c r="BA269" s="1936"/>
      <c r="BB269" s="1936"/>
      <c r="BC269" s="1936"/>
      <c r="BD269" s="1936"/>
      <c r="BE269" s="1936"/>
      <c r="BF269" s="1936"/>
      <c r="BG269" s="4345"/>
    </row>
    <row customHeight="1" ht="11.25">
      <c r="A270" s="1279" t="s">
        <v>990</v>
      </c>
      <c r="B270" s="1279"/>
      <c r="C270" s="1279"/>
      <c r="D270" s="1273"/>
      <c r="E270" s="1283"/>
      <c r="F270" s="1942"/>
      <c r="G270" s="1943"/>
      <c r="H270" s="2628" t="s">
        <v>145</v>
      </c>
      <c r="I270" s="2629"/>
      <c r="J270" s="2598"/>
      <c r="K270" s="2630"/>
      <c r="L270" s="2220"/>
      <c r="M270" s="2221"/>
      <c r="N270" s="1288"/>
      <c r="O270" s="1289"/>
      <c r="P270" s="1281" t="s">
        <v>1039</v>
      </c>
      <c r="Q270" s="1289"/>
      <c r="R270" s="1289"/>
      <c r="S270" s="1289"/>
      <c r="T270" s="1289"/>
      <c r="U270" s="1289"/>
      <c r="V270" s="1289"/>
      <c r="W270" s="1289"/>
      <c r="X270" s="1289"/>
      <c r="Y270" s="1289"/>
      <c r="Z270" s="1289"/>
      <c r="AA270" s="1289"/>
      <c r="AB270" s="1289"/>
      <c r="AC270" s="1289"/>
      <c r="AD270" s="1289"/>
      <c r="AE270" s="1296"/>
      <c r="AF270" s="2619"/>
      <c r="AG270" s="2620"/>
      <c r="AH270" s="2620"/>
      <c r="AI270" s="2619"/>
      <c r="AJ270" s="2620"/>
      <c r="AK270" s="2620"/>
      <c r="AL270" s="2101"/>
      <c r="AM270" s="1936"/>
      <c r="AN270" s="1936"/>
      <c r="AO270" s="1936"/>
      <c r="AP270" s="1936"/>
      <c r="AQ270" s="1936"/>
      <c r="AR270" s="1936"/>
      <c r="AS270" s="1936"/>
      <c r="AT270" s="1936"/>
      <c r="AU270" s="1936"/>
      <c r="AV270" s="1936"/>
      <c r="AW270" s="1936"/>
      <c r="AX270" s="1936"/>
      <c r="AY270" s="1936"/>
      <c r="AZ270" s="1936"/>
      <c r="BA270" s="1936"/>
      <c r="BB270" s="1936"/>
      <c r="BC270" s="1936"/>
      <c r="BD270" s="1936"/>
      <c r="BE270" s="1936"/>
      <c r="BF270" s="1936"/>
      <c r="BG270" s="4345"/>
    </row>
    <row customHeight="1" ht="11.25">
      <c r="A271" s="1279" t="s">
        <v>990</v>
      </c>
      <c r="B271" s="1279" t="s">
        <v>1022</v>
      </c>
      <c r="C271" s="1279"/>
      <c r="D271" s="1273"/>
      <c r="E271" s="1283"/>
      <c r="F271" s="1942"/>
      <c r="G271" s="4330" t="s">
        <v>684</v>
      </c>
      <c r="H271" s="2628" t="s">
        <v>147</v>
      </c>
      <c r="I271" s="2629" t="s">
        <v>1023</v>
      </c>
      <c r="J271" s="2598" t="s">
        <v>1024</v>
      </c>
      <c r="K271" s="2630" t="s">
        <v>1114</v>
      </c>
      <c r="L271" s="2220" t="s">
        <v>19</v>
      </c>
      <c r="M271" s="2221"/>
      <c r="N271" s="2099"/>
      <c r="O271" s="1290" t="s">
        <v>371</v>
      </c>
      <c r="P271" s="1291"/>
      <c r="Q271" s="1291"/>
      <c r="R271" s="1291"/>
      <c r="S271" s="1291"/>
      <c r="T271" s="1291"/>
      <c r="U271" s="1291"/>
      <c r="V271" s="1291"/>
      <c r="W271" s="1291"/>
      <c r="X271" s="1291"/>
      <c r="Y271" s="1291"/>
      <c r="Z271" s="1291"/>
      <c r="AA271" s="1291"/>
      <c r="AB271" s="1291"/>
      <c r="AC271" s="1291"/>
      <c r="AD271" s="1291"/>
      <c r="AE271" s="1291"/>
      <c r="AF271" s="2619">
        <v>2024</v>
      </c>
      <c r="AG271" s="2620" t="s">
        <v>1103</v>
      </c>
      <c r="AH271" s="2620" t="s">
        <v>1106</v>
      </c>
      <c r="AI271" s="2619"/>
      <c r="AJ271" s="2620"/>
      <c r="AK271" s="2620"/>
      <c r="AL271" s="2101"/>
      <c r="AM271" s="1936"/>
      <c r="AN271" s="1936"/>
      <c r="AO271" s="1936"/>
      <c r="AP271" s="1936"/>
      <c r="AQ271" s="1936"/>
      <c r="AR271" s="1936"/>
      <c r="AS271" s="1936"/>
      <c r="AT271" s="1936"/>
      <c r="AU271" s="1936"/>
      <c r="AV271" s="1936"/>
      <c r="AW271" s="1936"/>
      <c r="AX271" s="1936"/>
      <c r="AY271" s="1936"/>
      <c r="AZ271" s="1936"/>
      <c r="BA271" s="1936"/>
      <c r="BB271" s="1936"/>
      <c r="BC271" s="1936"/>
      <c r="BD271" s="1936"/>
      <c r="BE271" s="1936"/>
      <c r="BF271" s="1936"/>
      <c r="BG271" s="4345"/>
    </row>
    <row customHeight="1" ht="11.25">
      <c r="A272" s="1279" t="s">
        <v>990</v>
      </c>
      <c r="B272" s="1279"/>
      <c r="C272" s="1279"/>
      <c r="D272" s="1273"/>
      <c r="E272" s="1283"/>
      <c r="F272" s="1942"/>
      <c r="G272" s="1943"/>
      <c r="H272" s="2628" t="s">
        <v>146</v>
      </c>
      <c r="I272" s="2629"/>
      <c r="J272" s="2598"/>
      <c r="K272" s="2630"/>
      <c r="L272" s="2220"/>
      <c r="M272" s="2221"/>
      <c r="N272" s="2621"/>
      <c r="O272" s="2622">
        <v>1</v>
      </c>
      <c r="P272" s="2623" t="s">
        <v>65</v>
      </c>
      <c r="Q272" s="4444" t="s">
        <v>1044</v>
      </c>
      <c r="R272" s="4445" t="s">
        <v>1029</v>
      </c>
      <c r="S272" s="4445" t="s">
        <v>1030</v>
      </c>
      <c r="T272" s="4445" t="s">
        <v>1030</v>
      </c>
      <c r="U272" s="4445" t="s">
        <v>1031</v>
      </c>
      <c r="V272" s="4445" t="s">
        <v>1032</v>
      </c>
      <c r="W272" s="4445" t="s">
        <v>1033</v>
      </c>
      <c r="X272" s="4445" t="s">
        <v>1045</v>
      </c>
      <c r="Y272" s="4445" t="s">
        <v>761</v>
      </c>
      <c r="Z272" s="1288"/>
      <c r="AA272" s="1289"/>
      <c r="AB272" s="1289"/>
      <c r="AC272" s="1293"/>
      <c r="AD272" s="1293"/>
      <c r="AE272" s="1294"/>
      <c r="AF272" s="2619"/>
      <c r="AG272" s="2620"/>
      <c r="AH272" s="2620"/>
      <c r="AI272" s="2619"/>
      <c r="AJ272" s="2620"/>
      <c r="AK272" s="2620"/>
      <c r="AL272" s="2101"/>
      <c r="AM272" s="1936"/>
      <c r="AN272" s="1936"/>
      <c r="AO272" s="1936"/>
      <c r="AP272" s="1936"/>
      <c r="AQ272" s="1936"/>
      <c r="AR272" s="1936"/>
      <c r="AS272" s="1936"/>
      <c r="AT272" s="1936"/>
      <c r="AU272" s="1936"/>
      <c r="AV272" s="1936"/>
      <c r="AW272" s="1936"/>
      <c r="AX272" s="1936"/>
      <c r="AY272" s="1936"/>
      <c r="AZ272" s="1936"/>
      <c r="BA272" s="1936"/>
      <c r="BB272" s="1936"/>
      <c r="BC272" s="1936"/>
      <c r="BD272" s="1936"/>
      <c r="BE272" s="1936"/>
      <c r="BF272" s="1936"/>
      <c r="BG272" s="4345"/>
    </row>
    <row customHeight="1" ht="22.5">
      <c r="A273" s="1279" t="s">
        <v>990</v>
      </c>
      <c r="B273" s="1279"/>
      <c r="C273" s="1279"/>
      <c r="D273" s="1273"/>
      <c r="E273" s="1283"/>
      <c r="F273" s="1942"/>
      <c r="G273" s="1943"/>
      <c r="H273" s="2628" t="s">
        <v>146</v>
      </c>
      <c r="I273" s="2629"/>
      <c r="J273" s="2598"/>
      <c r="K273" s="2630"/>
      <c r="L273" s="2220"/>
      <c r="M273" s="2221"/>
      <c r="N273" s="2621"/>
      <c r="O273" s="2622"/>
      <c r="P273" s="2624"/>
      <c r="Q273" s="4444"/>
      <c r="R273" s="2626"/>
      <c r="S273" s="2627"/>
      <c r="T273" s="2626"/>
      <c r="U273" s="2626"/>
      <c r="V273" s="2626"/>
      <c r="W273" s="2626"/>
      <c r="X273" s="2626"/>
      <c r="Y273" s="2626"/>
      <c r="Z273" s="1941"/>
      <c r="AA273" s="1907">
        <v>1</v>
      </c>
      <c r="AB273" s="1292" t="s">
        <v>1035</v>
      </c>
      <c r="AC273" s="1282">
        <v>9447.09</v>
      </c>
      <c r="AD273" s="1292" t="str">
        <f>AB273</f>
        <v>      Прочие амортизационные отчисления</v>
      </c>
      <c r="AE273" s="1282"/>
      <c r="AF273" s="2619"/>
      <c r="AG273" s="2620"/>
      <c r="AH273" s="2620"/>
      <c r="AI273" s="2619"/>
      <c r="AJ273" s="2620"/>
      <c r="AK273" s="2620"/>
      <c r="AL273" s="2101"/>
      <c r="AM273" s="1936"/>
      <c r="AN273" s="1936"/>
      <c r="AO273" s="1936"/>
      <c r="AP273" s="1936"/>
      <c r="AQ273" s="1936"/>
      <c r="AR273" s="1936"/>
      <c r="AS273" s="1936"/>
      <c r="AT273" s="1936"/>
      <c r="AU273" s="1936"/>
      <c r="AV273" s="1936"/>
      <c r="AW273" s="1936"/>
      <c r="AX273" s="1936"/>
      <c r="AY273" s="1936"/>
      <c r="AZ273" s="1936"/>
      <c r="BA273" s="1936"/>
      <c r="BB273" s="1936"/>
      <c r="BC273" s="1936"/>
      <c r="BD273" s="1936"/>
      <c r="BE273" s="1936"/>
      <c r="BF273" s="1936"/>
      <c r="BG273" s="4345"/>
    </row>
    <row customHeight="1" ht="22.5">
      <c r="A274" s="1279" t="s">
        <v>990</v>
      </c>
      <c r="B274" s="1279"/>
      <c r="C274" s="1279"/>
      <c r="D274" s="1273"/>
      <c r="E274" s="1283"/>
      <c r="F274" s="1943"/>
      <c r="G274" s="1943"/>
      <c r="H274" s="1943"/>
      <c r="I274" s="1943"/>
      <c r="J274" s="1943"/>
      <c r="K274" s="1943"/>
      <c r="L274" s="1943"/>
      <c r="M274" s="1943"/>
      <c r="N274" s="1943"/>
      <c r="O274" s="1943"/>
      <c r="P274" s="1943"/>
      <c r="Q274" s="1943"/>
      <c r="R274" s="1943"/>
      <c r="S274" s="1943"/>
      <c r="T274" s="1943"/>
      <c r="U274" s="1943"/>
      <c r="V274" s="1943"/>
      <c r="W274" s="1943"/>
      <c r="X274" s="1943"/>
      <c r="Y274" s="1943"/>
      <c r="Z274" s="4330" t="s">
        <v>684</v>
      </c>
      <c r="AA274" s="1927" t="s">
        <v>107</v>
      </c>
      <c r="AB274" s="1292" t="s">
        <v>1036</v>
      </c>
      <c r="AC274" s="1282">
        <v>941.63</v>
      </c>
      <c r="AD274" s="1292" t="str">
        <f>AB274</f>
        <v>  Прибыль направляемая на инвестиции</v>
      </c>
      <c r="AE274" s="1282"/>
      <c r="AF274" s="1944"/>
      <c r="AG274" s="1872"/>
      <c r="AH274" s="1872"/>
      <c r="AI274" s="1944"/>
      <c r="AJ274" s="1872"/>
      <c r="AK274" s="2100"/>
      <c r="AL274" s="2101"/>
      <c r="AM274" s="1936"/>
      <c r="AN274" s="1936"/>
      <c r="AO274" s="1936"/>
      <c r="AP274" s="1936"/>
      <c r="AQ274" s="1936"/>
      <c r="AR274" s="1936"/>
      <c r="AS274" s="1936"/>
      <c r="AT274" s="1936"/>
      <c r="AU274" s="1936"/>
      <c r="AV274" s="1936"/>
      <c r="AW274" s="1936"/>
      <c r="AX274" s="1936"/>
      <c r="AY274" s="1936"/>
      <c r="AZ274" s="1936"/>
      <c r="BA274" s="1936"/>
      <c r="BB274" s="1936"/>
      <c r="BC274" s="1936"/>
      <c r="BD274" s="1936"/>
      <c r="BE274" s="1936"/>
      <c r="BF274" s="1936"/>
      <c r="BG274" s="4345"/>
    </row>
    <row customHeight="1" ht="22.5">
      <c r="A275" s="1279" t="s">
        <v>990</v>
      </c>
      <c r="B275" s="1279"/>
      <c r="C275" s="1279"/>
      <c r="D275" s="1273"/>
      <c r="E275" s="1283"/>
      <c r="F275" s="1943"/>
      <c r="G275" s="1943"/>
      <c r="H275" s="1943"/>
      <c r="I275" s="1943"/>
      <c r="J275" s="1943"/>
      <c r="K275" s="1943"/>
      <c r="L275" s="1943"/>
      <c r="M275" s="1943"/>
      <c r="N275" s="1943"/>
      <c r="O275" s="1943"/>
      <c r="P275" s="1943"/>
      <c r="Q275" s="1943"/>
      <c r="R275" s="1943"/>
      <c r="S275" s="1943"/>
      <c r="T275" s="1943"/>
      <c r="U275" s="1943"/>
      <c r="V275" s="1943"/>
      <c r="W275" s="1943"/>
      <c r="X275" s="1943"/>
      <c r="Y275" s="1943"/>
      <c r="Z275" s="4330" t="s">
        <v>684</v>
      </c>
      <c r="AA275" s="1927" t="s">
        <v>90</v>
      </c>
      <c r="AB275" s="1292" t="s">
        <v>1037</v>
      </c>
      <c r="AC275" s="1282">
        <v>41554.74</v>
      </c>
      <c r="AD275" s="1292" t="str">
        <f>AB275</f>
        <v>      Займы, предоставленные Фондом ЖКХ за счет средств ФНБ</v>
      </c>
      <c r="AE275" s="1282"/>
      <c r="AF275" s="1944"/>
      <c r="AG275" s="1872"/>
      <c r="AH275" s="1872"/>
      <c r="AI275" s="1944"/>
      <c r="AJ275" s="1872"/>
      <c r="AK275" s="2100"/>
      <c r="AL275" s="2101"/>
      <c r="AM275" s="1936"/>
      <c r="AN275" s="1936"/>
      <c r="AO275" s="1936"/>
      <c r="AP275" s="1936"/>
      <c r="AQ275" s="1936"/>
      <c r="AR275" s="1936"/>
      <c r="AS275" s="1936"/>
      <c r="AT275" s="1936"/>
      <c r="AU275" s="1936"/>
      <c r="AV275" s="1936"/>
      <c r="AW275" s="1936"/>
      <c r="AX275" s="1936"/>
      <c r="AY275" s="1936"/>
      <c r="AZ275" s="1936"/>
      <c r="BA275" s="1936"/>
      <c r="BB275" s="1936"/>
      <c r="BC275" s="1936"/>
      <c r="BD275" s="1936"/>
      <c r="BE275" s="1936"/>
      <c r="BF275" s="1936"/>
      <c r="BG275" s="4345"/>
    </row>
    <row customHeight="1" ht="11.25">
      <c r="A276" s="1279" t="s">
        <v>990</v>
      </c>
      <c r="B276" s="1279"/>
      <c r="C276" s="1279"/>
      <c r="D276" s="1273"/>
      <c r="E276" s="1283"/>
      <c r="F276" s="1942"/>
      <c r="G276" s="1943"/>
      <c r="H276" s="2628" t="s">
        <v>146</v>
      </c>
      <c r="I276" s="2629"/>
      <c r="J276" s="2598"/>
      <c r="K276" s="2630"/>
      <c r="L276" s="2220"/>
      <c r="M276" s="2221"/>
      <c r="N276" s="2621"/>
      <c r="O276" s="2622"/>
      <c r="P276" s="2625"/>
      <c r="Q276" s="4444"/>
      <c r="R276" s="2626"/>
      <c r="S276" s="2627"/>
      <c r="T276" s="2626"/>
      <c r="U276" s="2626"/>
      <c r="V276" s="2626"/>
      <c r="W276" s="2626"/>
      <c r="X276" s="2626"/>
      <c r="Y276" s="2626"/>
      <c r="Z276" s="1288"/>
      <c r="AA276" s="1289"/>
      <c r="AB276" s="1354" t="s">
        <v>1038</v>
      </c>
      <c r="AC276" s="1293"/>
      <c r="AD276" s="1293"/>
      <c r="AE276" s="1295"/>
      <c r="AF276" s="2619"/>
      <c r="AG276" s="2620"/>
      <c r="AH276" s="2620"/>
      <c r="AI276" s="2619"/>
      <c r="AJ276" s="2620"/>
      <c r="AK276" s="2620"/>
      <c r="AL276" s="2101"/>
      <c r="AM276" s="1936"/>
      <c r="AN276" s="1936"/>
      <c r="AO276" s="1936"/>
      <c r="AP276" s="1936"/>
      <c r="AQ276" s="1936"/>
      <c r="AR276" s="1936"/>
      <c r="AS276" s="1936"/>
      <c r="AT276" s="1936"/>
      <c r="AU276" s="1936"/>
      <c r="AV276" s="1936"/>
      <c r="AW276" s="1936"/>
      <c r="AX276" s="1936"/>
      <c r="AY276" s="1936"/>
      <c r="AZ276" s="1936"/>
      <c r="BA276" s="1936"/>
      <c r="BB276" s="1936"/>
      <c r="BC276" s="1936"/>
      <c r="BD276" s="1936"/>
      <c r="BE276" s="1936"/>
      <c r="BF276" s="1936"/>
      <c r="BG276" s="4345"/>
    </row>
    <row customHeight="1" ht="11.25">
      <c r="A277" s="1279" t="s">
        <v>990</v>
      </c>
      <c r="B277" s="1279"/>
      <c r="C277" s="1279"/>
      <c r="D277" s="1273"/>
      <c r="E277" s="1283"/>
      <c r="F277" s="1942"/>
      <c r="G277" s="1943"/>
      <c r="H277" s="2628" t="s">
        <v>146</v>
      </c>
      <c r="I277" s="2629"/>
      <c r="J277" s="2598"/>
      <c r="K277" s="2630"/>
      <c r="L277" s="2220"/>
      <c r="M277" s="2221"/>
      <c r="N277" s="1288"/>
      <c r="O277" s="1289"/>
      <c r="P277" s="1281" t="s">
        <v>1039</v>
      </c>
      <c r="Q277" s="1289"/>
      <c r="R277" s="1289"/>
      <c r="S277" s="1289"/>
      <c r="T277" s="1289"/>
      <c r="U277" s="1289"/>
      <c r="V277" s="1289"/>
      <c r="W277" s="1289"/>
      <c r="X277" s="1289"/>
      <c r="Y277" s="1289"/>
      <c r="Z277" s="1289"/>
      <c r="AA277" s="1289"/>
      <c r="AB277" s="1289"/>
      <c r="AC277" s="1289"/>
      <c r="AD277" s="1289"/>
      <c r="AE277" s="1296"/>
      <c r="AF277" s="2619"/>
      <c r="AG277" s="2620"/>
      <c r="AH277" s="2620"/>
      <c r="AI277" s="2619"/>
      <c r="AJ277" s="2620"/>
      <c r="AK277" s="2620"/>
      <c r="AL277" s="2101"/>
      <c r="AM277" s="1936"/>
      <c r="AN277" s="1936"/>
      <c r="AO277" s="1936"/>
      <c r="AP277" s="1936"/>
      <c r="AQ277" s="1936"/>
      <c r="AR277" s="1936"/>
      <c r="AS277" s="1936"/>
      <c r="AT277" s="1936"/>
      <c r="AU277" s="1936"/>
      <c r="AV277" s="1936"/>
      <c r="AW277" s="1936"/>
      <c r="AX277" s="1936"/>
      <c r="AY277" s="1936"/>
      <c r="AZ277" s="1936"/>
      <c r="BA277" s="1936"/>
      <c r="BB277" s="1936"/>
      <c r="BC277" s="1936"/>
      <c r="BD277" s="1936"/>
      <c r="BE277" s="1936"/>
      <c r="BF277" s="1936"/>
      <c r="BG277" s="4345"/>
    </row>
    <row customHeight="1" ht="11.25">
      <c r="A278" s="1279" t="s">
        <v>990</v>
      </c>
      <c r="B278" s="1279" t="s">
        <v>1022</v>
      </c>
      <c r="C278" s="1279"/>
      <c r="D278" s="1273"/>
      <c r="E278" s="1283"/>
      <c r="F278" s="1942"/>
      <c r="G278" s="4330" t="s">
        <v>684</v>
      </c>
      <c r="H278" s="2628" t="s">
        <v>148</v>
      </c>
      <c r="I278" s="2629" t="s">
        <v>1023</v>
      </c>
      <c r="J278" s="2598" t="s">
        <v>1024</v>
      </c>
      <c r="K278" s="2630" t="s">
        <v>1102</v>
      </c>
      <c r="L278" s="2220" t="s">
        <v>19</v>
      </c>
      <c r="M278" s="2221"/>
      <c r="N278" s="2099"/>
      <c r="O278" s="1290" t="s">
        <v>371</v>
      </c>
      <c r="P278" s="1291"/>
      <c r="Q278" s="1291"/>
      <c r="R278" s="1291"/>
      <c r="S278" s="1291"/>
      <c r="T278" s="1291"/>
      <c r="U278" s="1291"/>
      <c r="V278" s="1291"/>
      <c r="W278" s="1291"/>
      <c r="X278" s="1291"/>
      <c r="Y278" s="1291"/>
      <c r="Z278" s="1291"/>
      <c r="AA278" s="1291"/>
      <c r="AB278" s="1291"/>
      <c r="AC278" s="1291"/>
      <c r="AD278" s="1291"/>
      <c r="AE278" s="1291"/>
      <c r="AF278" s="2619">
        <v>2024</v>
      </c>
      <c r="AG278" s="2620" t="s">
        <v>1103</v>
      </c>
      <c r="AH278" s="2620" t="s">
        <v>1106</v>
      </c>
      <c r="AI278" s="2619"/>
      <c r="AJ278" s="2620"/>
      <c r="AK278" s="2620"/>
      <c r="AL278" s="2101"/>
      <c r="AM278" s="1936"/>
      <c r="AN278" s="1936"/>
      <c r="AO278" s="1936"/>
      <c r="AP278" s="1936"/>
      <c r="AQ278" s="1936"/>
      <c r="AR278" s="1936"/>
      <c r="AS278" s="1936"/>
      <c r="AT278" s="1936"/>
      <c r="AU278" s="1936"/>
      <c r="AV278" s="1936"/>
      <c r="AW278" s="1936"/>
      <c r="AX278" s="1936"/>
      <c r="AY278" s="1936"/>
      <c r="AZ278" s="1936"/>
      <c r="BA278" s="1936"/>
      <c r="BB278" s="1936"/>
      <c r="BC278" s="1936"/>
      <c r="BD278" s="1936"/>
      <c r="BE278" s="1936"/>
      <c r="BF278" s="1936"/>
      <c r="BG278" s="4345"/>
    </row>
    <row customHeight="1" ht="11.25">
      <c r="A279" s="1279" t="s">
        <v>990</v>
      </c>
      <c r="B279" s="1279"/>
      <c r="C279" s="1279"/>
      <c r="D279" s="1273"/>
      <c r="E279" s="1283"/>
      <c r="F279" s="1942"/>
      <c r="G279" s="1943"/>
      <c r="H279" s="2628" t="s">
        <v>147</v>
      </c>
      <c r="I279" s="2629"/>
      <c r="J279" s="2598"/>
      <c r="K279" s="2630"/>
      <c r="L279" s="2220"/>
      <c r="M279" s="2221"/>
      <c r="N279" s="2621"/>
      <c r="O279" s="2622">
        <v>1</v>
      </c>
      <c r="P279" s="2623" t="s">
        <v>65</v>
      </c>
      <c r="Q279" s="4444" t="s">
        <v>1085</v>
      </c>
      <c r="R279" s="4445" t="s">
        <v>1029</v>
      </c>
      <c r="S279" s="4445" t="s">
        <v>1030</v>
      </c>
      <c r="T279" s="4445" t="s">
        <v>1030</v>
      </c>
      <c r="U279" s="4445" t="s">
        <v>1031</v>
      </c>
      <c r="V279" s="4445" t="s">
        <v>1032</v>
      </c>
      <c r="W279" s="4445" t="s">
        <v>1033</v>
      </c>
      <c r="X279" s="4445" t="s">
        <v>1086</v>
      </c>
      <c r="Y279" s="4445" t="s">
        <v>761</v>
      </c>
      <c r="Z279" s="1288"/>
      <c r="AA279" s="1289"/>
      <c r="AB279" s="1289"/>
      <c r="AC279" s="1293"/>
      <c r="AD279" s="1293"/>
      <c r="AE279" s="1294"/>
      <c r="AF279" s="2619"/>
      <c r="AG279" s="2620"/>
      <c r="AH279" s="2620"/>
      <c r="AI279" s="2619"/>
      <c r="AJ279" s="2620"/>
      <c r="AK279" s="2620"/>
      <c r="AL279" s="2101"/>
      <c r="AM279" s="1936"/>
      <c r="AN279" s="1936"/>
      <c r="AO279" s="1936"/>
      <c r="AP279" s="1936"/>
      <c r="AQ279" s="1936"/>
      <c r="AR279" s="1936"/>
      <c r="AS279" s="1936"/>
      <c r="AT279" s="1936"/>
      <c r="AU279" s="1936"/>
      <c r="AV279" s="1936"/>
      <c r="AW279" s="1936"/>
      <c r="AX279" s="1936"/>
      <c r="AY279" s="1936"/>
      <c r="AZ279" s="1936"/>
      <c r="BA279" s="1936"/>
      <c r="BB279" s="1936"/>
      <c r="BC279" s="1936"/>
      <c r="BD279" s="1936"/>
      <c r="BE279" s="1936"/>
      <c r="BF279" s="1936"/>
      <c r="BG279" s="4345"/>
    </row>
    <row customHeight="1" ht="20.833333333333332">
      <c r="A280" s="1279" t="s">
        <v>990</v>
      </c>
      <c r="B280" s="1279"/>
      <c r="C280" s="1279"/>
      <c r="D280" s="1273"/>
      <c r="E280" s="1283"/>
      <c r="F280" s="1942"/>
      <c r="G280" s="1943"/>
      <c r="H280" s="2628" t="s">
        <v>147</v>
      </c>
      <c r="I280" s="2629"/>
      <c r="J280" s="2598"/>
      <c r="K280" s="2630"/>
      <c r="L280" s="2220"/>
      <c r="M280" s="2221"/>
      <c r="N280" s="2621"/>
      <c r="O280" s="2622"/>
      <c r="P280" s="2624"/>
      <c r="Q280" s="4444"/>
      <c r="R280" s="2626"/>
      <c r="S280" s="2627"/>
      <c r="T280" s="2626"/>
      <c r="U280" s="2626"/>
      <c r="V280" s="2626"/>
      <c r="W280" s="2626"/>
      <c r="X280" s="2626"/>
      <c r="Y280" s="2626"/>
      <c r="Z280" s="1941"/>
      <c r="AA280" s="1907">
        <v>1</v>
      </c>
      <c r="AB280" s="1292" t="s">
        <v>1035</v>
      </c>
      <c r="AC280" s="1282">
        <v>49588.64</v>
      </c>
      <c r="AD280" s="1292" t="str">
        <f>AB280</f>
        <v>      Прочие амортизационные отчисления</v>
      </c>
      <c r="AE280" s="1282"/>
      <c r="AF280" s="2619"/>
      <c r="AG280" s="2620"/>
      <c r="AH280" s="2620"/>
      <c r="AI280" s="2619"/>
      <c r="AJ280" s="2620"/>
      <c r="AK280" s="2620"/>
      <c r="AL280" s="2101"/>
      <c r="AM280" s="1936"/>
      <c r="AN280" s="1936"/>
      <c r="AO280" s="1936"/>
      <c r="AP280" s="1936"/>
      <c r="AQ280" s="1936"/>
      <c r="AR280" s="1936"/>
      <c r="AS280" s="1936"/>
      <c r="AT280" s="1936"/>
      <c r="AU280" s="1936"/>
      <c r="AV280" s="1936"/>
      <c r="AW280" s="1936"/>
      <c r="AX280" s="1936"/>
      <c r="AY280" s="1936"/>
      <c r="AZ280" s="1936"/>
      <c r="BA280" s="1936"/>
      <c r="BB280" s="1936"/>
      <c r="BC280" s="1936"/>
      <c r="BD280" s="1936"/>
      <c r="BE280" s="1936"/>
      <c r="BF280" s="1936"/>
      <c r="BG280" s="4345"/>
    </row>
    <row customHeight="1" ht="20.833333333333332">
      <c r="A281" s="1279" t="s">
        <v>990</v>
      </c>
      <c r="B281" s="1279"/>
      <c r="C281" s="1279"/>
      <c r="D281" s="1273"/>
      <c r="E281" s="1283"/>
      <c r="F281" s="1943"/>
      <c r="G281" s="1943"/>
      <c r="H281" s="1943"/>
      <c r="I281" s="1943"/>
      <c r="J281" s="1943"/>
      <c r="K281" s="1943"/>
      <c r="L281" s="1943"/>
      <c r="M281" s="1943"/>
      <c r="N281" s="1943"/>
      <c r="O281" s="1943"/>
      <c r="P281" s="1943"/>
      <c r="Q281" s="1943"/>
      <c r="R281" s="1943"/>
      <c r="S281" s="1943"/>
      <c r="T281" s="1943"/>
      <c r="U281" s="1943"/>
      <c r="V281" s="1943"/>
      <c r="W281" s="1943"/>
      <c r="X281" s="1943"/>
      <c r="Y281" s="1943"/>
      <c r="Z281" s="4330" t="s">
        <v>684</v>
      </c>
      <c r="AA281" s="1927" t="s">
        <v>107</v>
      </c>
      <c r="AB281" s="1292" t="s">
        <v>1036</v>
      </c>
      <c r="AC281" s="1282">
        <v>4942.71</v>
      </c>
      <c r="AD281" s="1292" t="str">
        <f>AB281</f>
        <v>  Прибыль направляемая на инвестиции</v>
      </c>
      <c r="AE281" s="1282"/>
      <c r="AF281" s="1944"/>
      <c r="AG281" s="1872"/>
      <c r="AH281" s="1872"/>
      <c r="AI281" s="1944"/>
      <c r="AJ281" s="1872"/>
      <c r="AK281" s="2100"/>
      <c r="AL281" s="2101"/>
      <c r="AM281" s="1936"/>
      <c r="AN281" s="1936"/>
      <c r="AO281" s="1936"/>
      <c r="AP281" s="1936"/>
      <c r="AQ281" s="1936"/>
      <c r="AR281" s="1936"/>
      <c r="AS281" s="1936"/>
      <c r="AT281" s="1936"/>
      <c r="AU281" s="1936"/>
      <c r="AV281" s="1936"/>
      <c r="AW281" s="1936"/>
      <c r="AX281" s="1936"/>
      <c r="AY281" s="1936"/>
      <c r="AZ281" s="1936"/>
      <c r="BA281" s="1936"/>
      <c r="BB281" s="1936"/>
      <c r="BC281" s="1936"/>
      <c r="BD281" s="1936"/>
      <c r="BE281" s="1936"/>
      <c r="BF281" s="1936"/>
      <c r="BG281" s="4345"/>
    </row>
    <row customHeight="1" ht="20.833333333333332">
      <c r="A282" s="1279" t="s">
        <v>990</v>
      </c>
      <c r="B282" s="1279"/>
      <c r="C282" s="1279"/>
      <c r="D282" s="1273"/>
      <c r="E282" s="1283"/>
      <c r="F282" s="1943"/>
      <c r="G282" s="1943"/>
      <c r="H282" s="1943"/>
      <c r="I282" s="1943"/>
      <c r="J282" s="1943"/>
      <c r="K282" s="1943"/>
      <c r="L282" s="1943"/>
      <c r="M282" s="1943"/>
      <c r="N282" s="1943"/>
      <c r="O282" s="1943"/>
      <c r="P282" s="1943"/>
      <c r="Q282" s="1943"/>
      <c r="R282" s="1943"/>
      <c r="S282" s="1943"/>
      <c r="T282" s="1943"/>
      <c r="U282" s="1943"/>
      <c r="V282" s="1943"/>
      <c r="W282" s="1943"/>
      <c r="X282" s="1943"/>
      <c r="Y282" s="1943"/>
      <c r="Z282" s="4330" t="s">
        <v>684</v>
      </c>
      <c r="AA282" s="1927" t="s">
        <v>90</v>
      </c>
      <c r="AB282" s="1292" t="s">
        <v>1037</v>
      </c>
      <c r="AC282" s="1282">
        <v>218124.67</v>
      </c>
      <c r="AD282" s="1292" t="str">
        <f>AB282</f>
        <v>      Займы, предоставленные Фондом ЖКХ за счет средств ФНБ</v>
      </c>
      <c r="AE282" s="1282"/>
      <c r="AF282" s="1944"/>
      <c r="AG282" s="1872"/>
      <c r="AH282" s="1872"/>
      <c r="AI282" s="1944"/>
      <c r="AJ282" s="1872"/>
      <c r="AK282" s="2100"/>
      <c r="AL282" s="2101"/>
      <c r="AM282" s="1936"/>
      <c r="AN282" s="1936"/>
      <c r="AO282" s="1936"/>
      <c r="AP282" s="1936"/>
      <c r="AQ282" s="1936"/>
      <c r="AR282" s="1936"/>
      <c r="AS282" s="1936"/>
      <c r="AT282" s="1936"/>
      <c r="AU282" s="1936"/>
      <c r="AV282" s="1936"/>
      <c r="AW282" s="1936"/>
      <c r="AX282" s="1936"/>
      <c r="AY282" s="1936"/>
      <c r="AZ282" s="1936"/>
      <c r="BA282" s="1936"/>
      <c r="BB282" s="1936"/>
      <c r="BC282" s="1936"/>
      <c r="BD282" s="1936"/>
      <c r="BE282" s="1936"/>
      <c r="BF282" s="1936"/>
      <c r="BG282" s="4345"/>
    </row>
    <row customHeight="1" ht="11.25">
      <c r="A283" s="1279" t="s">
        <v>990</v>
      </c>
      <c r="B283" s="1279"/>
      <c r="C283" s="1279"/>
      <c r="D283" s="1273"/>
      <c r="E283" s="1283"/>
      <c r="F283" s="1942"/>
      <c r="G283" s="1943"/>
      <c r="H283" s="2628" t="s">
        <v>147</v>
      </c>
      <c r="I283" s="2629"/>
      <c r="J283" s="2598"/>
      <c r="K283" s="2630"/>
      <c r="L283" s="2220"/>
      <c r="M283" s="2221"/>
      <c r="N283" s="2621"/>
      <c r="O283" s="2622"/>
      <c r="P283" s="2625"/>
      <c r="Q283" s="4444"/>
      <c r="R283" s="2626"/>
      <c r="S283" s="2627"/>
      <c r="T283" s="2626"/>
      <c r="U283" s="2626"/>
      <c r="V283" s="2626"/>
      <c r="W283" s="2626"/>
      <c r="X283" s="2626"/>
      <c r="Y283" s="2626"/>
      <c r="Z283" s="1288"/>
      <c r="AA283" s="1289"/>
      <c r="AB283" s="1354" t="s">
        <v>1038</v>
      </c>
      <c r="AC283" s="1293"/>
      <c r="AD283" s="1293"/>
      <c r="AE283" s="1295"/>
      <c r="AF283" s="2619"/>
      <c r="AG283" s="2620"/>
      <c r="AH283" s="2620"/>
      <c r="AI283" s="2619"/>
      <c r="AJ283" s="2620"/>
      <c r="AK283" s="2620"/>
      <c r="AL283" s="2101"/>
      <c r="AM283" s="1936"/>
      <c r="AN283" s="1936"/>
      <c r="AO283" s="1936"/>
      <c r="AP283" s="1936"/>
      <c r="AQ283" s="1936"/>
      <c r="AR283" s="1936"/>
      <c r="AS283" s="1936"/>
      <c r="AT283" s="1936"/>
      <c r="AU283" s="1936"/>
      <c r="AV283" s="1936"/>
      <c r="AW283" s="1936"/>
      <c r="AX283" s="1936"/>
      <c r="AY283" s="1936"/>
      <c r="AZ283" s="1936"/>
      <c r="BA283" s="1936"/>
      <c r="BB283" s="1936"/>
      <c r="BC283" s="1936"/>
      <c r="BD283" s="1936"/>
      <c r="BE283" s="1936"/>
      <c r="BF283" s="1936"/>
      <c r="BG283" s="4345"/>
    </row>
    <row customHeight="1" ht="11.25">
      <c r="A284" s="1279" t="s">
        <v>990</v>
      </c>
      <c r="B284" s="1279"/>
      <c r="C284" s="1279"/>
      <c r="D284" s="1273"/>
      <c r="E284" s="1283"/>
      <c r="F284" s="1942"/>
      <c r="G284" s="1943"/>
      <c r="H284" s="2628" t="s">
        <v>147</v>
      </c>
      <c r="I284" s="2629"/>
      <c r="J284" s="2598"/>
      <c r="K284" s="2630"/>
      <c r="L284" s="2220"/>
      <c r="M284" s="2221"/>
      <c r="N284" s="1288"/>
      <c r="O284" s="1289"/>
      <c r="P284" s="1281" t="s">
        <v>1039</v>
      </c>
      <c r="Q284" s="1289"/>
      <c r="R284" s="1289"/>
      <c r="S284" s="1289"/>
      <c r="T284" s="1289"/>
      <c r="U284" s="1289"/>
      <c r="V284" s="1289"/>
      <c r="W284" s="1289"/>
      <c r="X284" s="1289"/>
      <c r="Y284" s="1289"/>
      <c r="Z284" s="1289"/>
      <c r="AA284" s="1289"/>
      <c r="AB284" s="1289"/>
      <c r="AC284" s="1289"/>
      <c r="AD284" s="1289"/>
      <c r="AE284" s="1296"/>
      <c r="AF284" s="2619"/>
      <c r="AG284" s="2620"/>
      <c r="AH284" s="2620"/>
      <c r="AI284" s="2619"/>
      <c r="AJ284" s="2620"/>
      <c r="AK284" s="2620"/>
      <c r="AL284" s="2101"/>
      <c r="AM284" s="1936"/>
      <c r="AN284" s="1936"/>
      <c r="AO284" s="1936"/>
      <c r="AP284" s="1936"/>
      <c r="AQ284" s="1936"/>
      <c r="AR284" s="1936"/>
      <c r="AS284" s="1936"/>
      <c r="AT284" s="1936"/>
      <c r="AU284" s="1936"/>
      <c r="AV284" s="1936"/>
      <c r="AW284" s="1936"/>
      <c r="AX284" s="1936"/>
      <c r="AY284" s="1936"/>
      <c r="AZ284" s="1936"/>
      <c r="BA284" s="1936"/>
      <c r="BB284" s="1936"/>
      <c r="BC284" s="1936"/>
      <c r="BD284" s="1936"/>
      <c r="BE284" s="1936"/>
      <c r="BF284" s="1936"/>
      <c r="BG284" s="4345"/>
    </row>
    <row customHeight="1" ht="12">
      <c r="A285" s="1279" t="s">
        <v>990</v>
      </c>
      <c r="B285" s="1279"/>
      <c r="C285" s="1279"/>
      <c r="D285" s="1273"/>
      <c r="E285" s="1283"/>
      <c r="F285" s="2650"/>
      <c r="G285" s="1303"/>
      <c r="H285" s="1303"/>
      <c r="I285" s="2648" t="s">
        <v>1104</v>
      </c>
      <c r="J285" s="2648"/>
      <c r="K285" s="2648"/>
      <c r="L285" s="1286"/>
      <c r="M285" s="1286"/>
      <c r="N285" s="1287"/>
      <c r="O285" s="1287"/>
      <c r="P285" s="1287"/>
      <c r="Q285" s="1287"/>
      <c r="R285" s="1287"/>
      <c r="S285" s="1287"/>
      <c r="T285" s="1287"/>
      <c r="U285" s="1287"/>
      <c r="V285" s="1287"/>
      <c r="W285" s="1287"/>
      <c r="X285" s="1287"/>
      <c r="Y285" s="1287"/>
      <c r="Z285" s="1287"/>
      <c r="AA285" s="1287"/>
      <c r="AB285" s="1287"/>
      <c r="AC285" s="1287"/>
      <c r="AD285" s="1287"/>
      <c r="AE285" s="1287"/>
      <c r="AF285" s="1287"/>
      <c r="AG285" s="1286"/>
      <c r="AH285" s="1286"/>
      <c r="AI285" s="1287"/>
      <c r="AJ285" s="1286"/>
      <c r="AK285" s="1287"/>
      <c r="AL285" s="2101"/>
      <c r="AM285" s="1936"/>
      <c r="AN285" s="1936"/>
      <c r="AO285" s="1936"/>
      <c r="AP285" s="1936"/>
      <c r="AQ285" s="1936"/>
      <c r="AR285" s="1936"/>
      <c r="AS285" s="1936"/>
      <c r="AT285" s="1936"/>
      <c r="AU285" s="1936"/>
      <c r="AV285" s="1936"/>
      <c r="AW285" s="1936"/>
      <c r="AX285" s="1936"/>
      <c r="AY285" s="1936"/>
      <c r="AZ285" s="1936"/>
      <c r="BA285" s="1936"/>
      <c r="BB285" s="1936"/>
      <c r="BC285" s="1936"/>
      <c r="BD285" s="1936"/>
      <c r="BE285" s="1936"/>
      <c r="BF285" s="1936"/>
      <c r="BG285" s="4345"/>
    </row>
    <row customHeight="1" ht="10.5">
      <c r="E286" s="1020"/>
      <c r="F286" s="1031"/>
      <c r="G286" s="1031"/>
      <c r="H286" s="1285"/>
      <c r="I286" s="1031"/>
      <c r="J286" s="1031"/>
      <c r="K286" s="1031"/>
      <c r="L286" s="1244"/>
      <c r="M286" s="1244"/>
      <c r="N286" s="1031"/>
      <c r="O286" s="1031"/>
      <c r="P286" s="1031"/>
      <c r="Q286" s="1031"/>
      <c r="R286" s="1031"/>
      <c r="S286" s="1031"/>
      <c r="T286" s="1031"/>
      <c r="U286" s="1031"/>
      <c r="V286" s="1031"/>
      <c r="W286" s="1031"/>
      <c r="X286" s="1031"/>
      <c r="Y286" s="1031"/>
      <c r="Z286" s="1031"/>
      <c r="AA286" s="1031"/>
      <c r="AB286" s="1031"/>
      <c r="AC286" s="1031"/>
      <c r="AD286" s="1244"/>
      <c r="AE286" s="1031"/>
      <c r="AF286" s="1031"/>
      <c r="AG286" s="1031"/>
      <c r="AH286" s="1262"/>
      <c r="AI286" s="1255"/>
      <c r="AJ286" s="1031"/>
      <c r="AK286" s="1031"/>
      <c r="AL286" s="1020"/>
      <c r="AM286" s="1020"/>
      <c r="AN286" s="1020"/>
      <c r="AO286" s="1020"/>
      <c r="AP286" s="1020"/>
      <c r="AQ286" s="1020"/>
      <c r="AR286" s="1020"/>
      <c r="AS286" s="1020"/>
      <c r="AT286" s="1020"/>
      <c r="AU286" s="1020"/>
      <c r="AV286" s="1020"/>
      <c r="AW286" s="1020"/>
      <c r="AX286" s="1020"/>
      <c r="AY286" s="1020"/>
      <c r="AZ286" s="1020"/>
      <c r="BA286" s="1020"/>
      <c r="BB286" s="1020"/>
      <c r="BC286" s="1020"/>
      <c r="BD286" s="1020"/>
      <c r="BE286" s="1020"/>
      <c r="BF286" s="1020"/>
      <c r="BG286" s="871">
        <v>10</v>
      </c>
    </row>
    <row customHeight="1" ht="13.5">
      <c r="E287" s="1020"/>
      <c r="F287" s="1027" t="s">
        <v>1115</v>
      </c>
      <c r="G287" s="1027"/>
      <c r="H287" s="1284"/>
      <c r="I287" s="1027"/>
      <c r="J287" s="1027"/>
      <c r="K287" s="1024"/>
      <c r="L287" s="1240"/>
      <c r="M287" s="1240"/>
      <c r="N287" s="1026"/>
      <c r="O287" s="1026"/>
      <c r="P287" s="1026"/>
      <c r="Q287" s="1026"/>
      <c r="R287" s="1026"/>
      <c r="S287" s="1026"/>
      <c r="T287" s="1026"/>
      <c r="U287" s="1026"/>
      <c r="V287" s="1026"/>
      <c r="W287" s="1026"/>
      <c r="X287" s="1026"/>
      <c r="Y287" s="1026"/>
      <c r="Z287" s="1024"/>
      <c r="AA287" s="1024"/>
      <c r="AB287" s="1024"/>
      <c r="AC287" s="1024"/>
      <c r="AD287" s="1240"/>
      <c r="AE287" s="1024"/>
      <c r="AF287" s="1024"/>
      <c r="AG287" s="1024"/>
      <c r="AH287" s="1259"/>
      <c r="AI287" s="1252"/>
      <c r="AJ287" s="1024"/>
      <c r="AK287" s="1024"/>
      <c r="AL287" s="1020"/>
      <c r="AM287" s="1020"/>
      <c r="AN287" s="1020"/>
      <c r="AO287" s="1020"/>
      <c r="AP287" s="1020"/>
      <c r="AQ287" s="1020"/>
      <c r="AR287" s="1020"/>
      <c r="AS287" s="1020"/>
      <c r="AT287" s="1020"/>
      <c r="AU287" s="1020"/>
      <c r="AV287" s="1020"/>
      <c r="AW287" s="1020"/>
      <c r="AX287" s="1020"/>
      <c r="AY287" s="1020"/>
      <c r="AZ287" s="1020"/>
      <c r="BA287" s="1020"/>
      <c r="BB287" s="1020"/>
      <c r="BC287" s="1020"/>
      <c r="BD287" s="1020"/>
      <c r="BE287" s="1020"/>
      <c r="BF287" s="1020"/>
      <c r="BG287" s="871">
        <v>13</v>
      </c>
    </row>
    <row customHeight="1" ht="10.5">
      <c r="BG288" s="871">
        <v>10</v>
      </c>
    </row>
    <row customHeight="1" ht="10.5">
      <c r="E289" s="1020"/>
      <c r="F289" s="2520"/>
      <c r="G289" s="2520"/>
      <c r="H289" s="2520"/>
      <c r="I289" s="2520"/>
      <c r="J289" s="2520"/>
      <c r="K289" s="1024"/>
      <c r="L289" s="1240"/>
      <c r="M289" s="1240"/>
      <c r="N289" s="1026"/>
      <c r="O289" s="1026"/>
      <c r="P289" s="1026"/>
      <c r="Q289" s="1026"/>
      <c r="R289" s="1026"/>
      <c r="S289" s="1026"/>
      <c r="T289" s="1026"/>
      <c r="U289" s="1026"/>
      <c r="V289" s="1026"/>
      <c r="W289" s="1026"/>
      <c r="X289" s="1026"/>
      <c r="Y289" s="1026"/>
      <c r="Z289" s="1024"/>
      <c r="AA289" s="1024"/>
      <c r="AB289" s="1024"/>
      <c r="AC289" s="1024"/>
      <c r="AD289" s="1240"/>
      <c r="AE289" s="1024"/>
      <c r="AF289" s="1024"/>
      <c r="AG289" s="1024"/>
      <c r="AH289" s="1259"/>
      <c r="AI289" s="1252"/>
      <c r="AJ289" s="1024"/>
      <c r="AK289" s="1024"/>
      <c r="AL289" s="1020"/>
      <c r="AM289" s="1020"/>
      <c r="AN289" s="1020"/>
      <c r="AO289" s="1020"/>
      <c r="AP289" s="1020"/>
      <c r="AQ289" s="1020"/>
      <c r="AR289" s="1020"/>
      <c r="AS289" s="1020"/>
      <c r="AT289" s="1020"/>
      <c r="AU289" s="1020"/>
      <c r="AV289" s="1020"/>
      <c r="AW289" s="1020"/>
      <c r="AX289" s="1020"/>
      <c r="AY289" s="1020"/>
      <c r="AZ289" s="1020"/>
      <c r="BA289" s="1020"/>
      <c r="BB289" s="1020"/>
      <c r="BC289" s="1020"/>
      <c r="BD289" s="1020"/>
      <c r="BE289" s="1020"/>
      <c r="BF289" s="1020"/>
      <c r="BG289" s="871">
        <v>10</v>
      </c>
    </row>
    <row customHeight="1" ht="10.5">
      <c r="E290" s="1020"/>
      <c r="F290" s="2520"/>
      <c r="G290" s="2520"/>
      <c r="H290" s="2520"/>
      <c r="I290" s="2520"/>
      <c r="J290" s="2520"/>
      <c r="K290" s="1024"/>
      <c r="L290" s="1240"/>
      <c r="M290" s="1240"/>
      <c r="N290" s="1026"/>
      <c r="O290" s="1026"/>
      <c r="P290" s="1026"/>
      <c r="Q290" s="1026"/>
      <c r="R290" s="1026"/>
      <c r="S290" s="1026"/>
      <c r="T290" s="1026"/>
      <c r="U290" s="1026"/>
      <c r="V290" s="1026"/>
      <c r="W290" s="1026"/>
      <c r="X290" s="1026"/>
      <c r="Y290" s="1026"/>
      <c r="Z290" s="1024"/>
      <c r="AA290" s="1024"/>
      <c r="AB290" s="1024"/>
      <c r="AC290" s="1024"/>
      <c r="AD290" s="1240"/>
      <c r="AE290" s="1024"/>
      <c r="AF290" s="1024"/>
      <c r="AG290" s="1024"/>
      <c r="AH290" s="1259"/>
      <c r="AI290" s="1252"/>
      <c r="AJ290" s="1024"/>
      <c r="AK290" s="1024"/>
      <c r="AL290" s="1020"/>
      <c r="AM290" s="1020"/>
      <c r="AN290" s="1020"/>
      <c r="AO290" s="1020"/>
      <c r="AP290" s="1020"/>
      <c r="AQ290" s="1020"/>
      <c r="AR290" s="1020"/>
      <c r="AS290" s="1020"/>
      <c r="AT290" s="1020"/>
      <c r="AU290" s="1020"/>
      <c r="AV290" s="1020"/>
      <c r="AW290" s="1020"/>
      <c r="AX290" s="1020"/>
      <c r="AY290" s="1020"/>
      <c r="AZ290" s="1020"/>
      <c r="BA290" s="1020"/>
      <c r="BB290" s="1020"/>
      <c r="BC290" s="1020"/>
      <c r="BD290" s="1020"/>
      <c r="BE290" s="1020"/>
      <c r="BF290" s="1020"/>
      <c r="BG290" s="871">
        <v>10</v>
      </c>
    </row>
    <row customHeight="1" ht="10.5">
      <c r="E291" s="1020"/>
      <c r="F291" s="2520"/>
      <c r="G291" s="2520"/>
      <c r="H291" s="2520"/>
      <c r="I291" s="2520"/>
      <c r="J291" s="2520"/>
      <c r="K291" s="1024"/>
      <c r="L291" s="1240"/>
      <c r="M291" s="1240"/>
      <c r="N291" s="1026"/>
      <c r="O291" s="1026"/>
      <c r="P291" s="1026"/>
      <c r="Q291" s="1026"/>
      <c r="R291" s="1026"/>
      <c r="S291" s="1026"/>
      <c r="T291" s="1026"/>
      <c r="U291" s="1026"/>
      <c r="V291" s="1026"/>
      <c r="W291" s="1026"/>
      <c r="X291" s="1026"/>
      <c r="Y291" s="1026"/>
      <c r="Z291" s="1024"/>
      <c r="AA291" s="1024"/>
      <c r="AB291" s="1024"/>
      <c r="AC291" s="1024"/>
      <c r="AD291" s="1240"/>
      <c r="AE291" s="1024"/>
      <c r="AF291" s="1024"/>
      <c r="AG291" s="1024"/>
      <c r="AH291" s="1259"/>
      <c r="AI291" s="1252"/>
      <c r="AJ291" s="1024"/>
      <c r="AK291" s="1024"/>
      <c r="AL291" s="1020"/>
      <c r="AM291" s="1020"/>
      <c r="AN291" s="1020"/>
      <c r="AO291" s="1020"/>
      <c r="AP291" s="1020"/>
      <c r="AQ291" s="1020"/>
      <c r="AR291" s="1020"/>
      <c r="AS291" s="1020"/>
      <c r="AT291" s="1020"/>
      <c r="AU291" s="1020"/>
      <c r="AV291" s="1020"/>
      <c r="AW291" s="1020"/>
      <c r="AX291" s="1020"/>
      <c r="AY291" s="1020"/>
      <c r="AZ291" s="1020"/>
      <c r="BA291" s="1020"/>
      <c r="BB291" s="1020"/>
      <c r="BC291" s="1020"/>
      <c r="BD291" s="1020"/>
      <c r="BE291" s="1020"/>
      <c r="BF291" s="1020"/>
      <c r="BG291" s="871">
        <v>10</v>
      </c>
    </row>
    <row customHeight="1" ht="10.5" hidden="1">
      <c r="A292" s="1008" t="s">
        <v>82</v>
      </c>
      <c r="B292" s="1008">
        <v>0</v>
      </c>
      <c r="C292" s="1008">
        <v>0</v>
      </c>
      <c r="D292" s="530">
        <v>0</v>
      </c>
      <c r="E292" s="622">
        <v>3</v>
      </c>
      <c r="F292" s="871">
        <v>14</v>
      </c>
      <c r="G292" s="871">
        <v>3</v>
      </c>
      <c r="H292" s="1268">
        <v>7</v>
      </c>
      <c r="I292" s="871">
        <v>16</v>
      </c>
      <c r="J292" s="871">
        <v>16</v>
      </c>
      <c r="K292" s="871">
        <v>25</v>
      </c>
      <c r="L292" s="1238">
        <v>7</v>
      </c>
      <c r="M292" s="1238">
        <v>15</v>
      </c>
      <c r="N292" s="871">
        <v>3</v>
      </c>
      <c r="O292" s="871">
        <v>4</v>
      </c>
      <c r="P292" s="871">
        <v>8</v>
      </c>
      <c r="Q292" s="871">
        <v>21</v>
      </c>
      <c r="R292" s="871">
        <v>14</v>
      </c>
      <c r="S292" s="871">
        <v>17</v>
      </c>
      <c r="T292" s="871">
        <v>17</v>
      </c>
      <c r="U292" s="871">
        <v>9</v>
      </c>
      <c r="V292" s="871">
        <v>12</v>
      </c>
      <c r="W292" s="871">
        <v>9</v>
      </c>
      <c r="X292" s="871">
        <v>21</v>
      </c>
      <c r="Y292" s="871">
        <v>12</v>
      </c>
      <c r="Z292" s="871">
        <v>3</v>
      </c>
      <c r="AA292" s="871">
        <v>6</v>
      </c>
      <c r="AB292" s="871">
        <v>38</v>
      </c>
      <c r="AC292" s="871">
        <v>15</v>
      </c>
      <c r="AD292" s="1238">
        <v>0</v>
      </c>
      <c r="AE292" s="871">
        <v>0</v>
      </c>
      <c r="AF292" s="871">
        <v>16</v>
      </c>
      <c r="AG292" s="871">
        <v>16</v>
      </c>
      <c r="AH292" s="1257">
        <v>16</v>
      </c>
      <c r="AI292" s="1250">
        <v>0</v>
      </c>
      <c r="AJ292" s="871">
        <v>0</v>
      </c>
      <c r="AK292" s="871">
        <v>0</v>
      </c>
      <c r="AL292" s="871">
        <v>8</v>
      </c>
      <c r="AM292" s="871">
        <v>8</v>
      </c>
      <c r="AN292" s="871">
        <v>8</v>
      </c>
      <c r="AO292" s="871">
        <v>8</v>
      </c>
      <c r="AP292" s="871">
        <v>8</v>
      </c>
      <c r="AQ292" s="871">
        <v>8</v>
      </c>
      <c r="AR292" s="871">
        <v>8</v>
      </c>
      <c r="AS292" s="871">
        <v>8</v>
      </c>
      <c r="AT292" s="871">
        <v>8</v>
      </c>
      <c r="AU292" s="871">
        <v>8</v>
      </c>
      <c r="AV292" s="871">
        <v>8</v>
      </c>
      <c r="AW292" s="871">
        <v>8</v>
      </c>
      <c r="AX292" s="871">
        <v>8</v>
      </c>
      <c r="AY292" s="871">
        <v>8</v>
      </c>
      <c r="AZ292" s="871">
        <v>8</v>
      </c>
      <c r="BA292" s="871">
        <v>8</v>
      </c>
      <c r="BB292" s="871">
        <v>8</v>
      </c>
      <c r="BC292" s="871">
        <v>8</v>
      </c>
      <c r="BD292" s="871">
        <v>8</v>
      </c>
      <c r="BE292" s="871">
        <v>8</v>
      </c>
      <c r="BF292" s="871">
        <v>8</v>
      </c>
      <c r="BG292" s="871">
        <v>10</v>
      </c>
    </row>
  </sheetData>
  <sheetProtection formatColumns="0" formatRows="0" autoFilter="0" sort="0" insertRows="0" insertColumns="1" deleteRows="0" deleteColumns="0"/>
  <mergeCells count="1007">
    <mergeCell ref="AB9:AE10"/>
    <mergeCell ref="S11:Y11"/>
    <mergeCell ref="N10:Y10"/>
    <mergeCell ref="K9:Y9"/>
    <mergeCell ref="N11:O12"/>
    <mergeCell ref="P11:P12"/>
    <mergeCell ref="Q11:Q12"/>
    <mergeCell ref="F291:J291"/>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290:J290"/>
    <mergeCell ref="F289:J289"/>
    <mergeCell ref="F5:K5"/>
    <mergeCell ref="P16:P18"/>
    <mergeCell ref="Q16:Q18"/>
    <mergeCell ref="R16:R18"/>
    <mergeCell ref="G15:G19"/>
    <mergeCell ref="AJ15:AJ19"/>
    <mergeCell ref="AK15:AK19"/>
    <mergeCell ref="I195:K195"/>
    <mergeCell ref="F15:F195"/>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197:P199"/>
    <mergeCell ref="Q197:Q199"/>
    <mergeCell ref="R197:R199"/>
    <mergeCell ref="G196:G200"/>
    <mergeCell ref="AJ196:AJ200"/>
    <mergeCell ref="AK196:AK200"/>
    <mergeCell ref="I285:K285"/>
    <mergeCell ref="F196:F285"/>
    <mergeCell ref="AF196:AF200"/>
    <mergeCell ref="AG196:AG200"/>
    <mergeCell ref="AH196:AH200"/>
    <mergeCell ref="AI196:AI200"/>
    <mergeCell ref="S197:S199"/>
    <mergeCell ref="T197:T199"/>
    <mergeCell ref="U197:U199"/>
    <mergeCell ref="V197:V199"/>
    <mergeCell ref="W197:W199"/>
    <mergeCell ref="X197:X199"/>
    <mergeCell ref="Y197:Y199"/>
    <mergeCell ref="H196:H200"/>
    <mergeCell ref="I196:I200"/>
    <mergeCell ref="J196:J200"/>
    <mergeCell ref="K196:K200"/>
    <mergeCell ref="L196:L200"/>
    <mergeCell ref="M196:M200"/>
    <mergeCell ref="N197:N199"/>
    <mergeCell ref="O197:O199"/>
    <mergeCell ref="H201:H207"/>
    <mergeCell ref="I201:I207"/>
    <mergeCell ref="J201:J207"/>
    <mergeCell ref="K201:K207"/>
    <mergeCell ref="L201:L207"/>
    <mergeCell ref="M201:M207"/>
    <mergeCell ref="AF201:AF207"/>
    <mergeCell ref="AG201:AG207"/>
    <mergeCell ref="AH201:AH207"/>
    <mergeCell ref="AI201:AI207"/>
    <mergeCell ref="AJ201:AJ207"/>
    <mergeCell ref="AK201:AK207"/>
    <mergeCell ref="N202:N206"/>
    <mergeCell ref="O202:O206"/>
    <mergeCell ref="P202:P206"/>
    <mergeCell ref="Q202:Q206"/>
    <mergeCell ref="R202:R206"/>
    <mergeCell ref="S202:S206"/>
    <mergeCell ref="T202:T206"/>
    <mergeCell ref="U202:U206"/>
    <mergeCell ref="V202:V206"/>
    <mergeCell ref="W202:W206"/>
    <mergeCell ref="X202:X206"/>
    <mergeCell ref="Y202:Y206"/>
    <mergeCell ref="G201:G207"/>
    <mergeCell ref="H208:H214"/>
    <mergeCell ref="I208:I214"/>
    <mergeCell ref="J208:J214"/>
    <mergeCell ref="K208:K214"/>
    <mergeCell ref="L208:L214"/>
    <mergeCell ref="M208:M214"/>
    <mergeCell ref="AG208:AG214"/>
    <mergeCell ref="AH208:AH214"/>
    <mergeCell ref="AI208:AI214"/>
    <mergeCell ref="AJ208:AJ214"/>
    <mergeCell ref="AK208:AK214"/>
    <mergeCell ref="N209:N213"/>
    <mergeCell ref="O209:O213"/>
    <mergeCell ref="P209:P213"/>
    <mergeCell ref="Q209:Q213"/>
    <mergeCell ref="R209:R213"/>
    <mergeCell ref="S209:S213"/>
    <mergeCell ref="T209:T213"/>
    <mergeCell ref="U209:U213"/>
    <mergeCell ref="V209:V213"/>
    <mergeCell ref="W209:W213"/>
    <mergeCell ref="X209:X213"/>
    <mergeCell ref="Y209:Y213"/>
    <mergeCell ref="G208:G214"/>
    <mergeCell ref="AF208:AF214"/>
    <mergeCell ref="H215:H221"/>
    <mergeCell ref="I215:I221"/>
    <mergeCell ref="J215:J221"/>
    <mergeCell ref="K215:K221"/>
    <mergeCell ref="L215:L221"/>
    <mergeCell ref="M215:M221"/>
    <mergeCell ref="AF215:AF221"/>
    <mergeCell ref="AG215:AG221"/>
    <mergeCell ref="AH215:AH221"/>
    <mergeCell ref="AI215:AI221"/>
    <mergeCell ref="AJ215:AJ221"/>
    <mergeCell ref="AK215:AK221"/>
    <mergeCell ref="N216:N220"/>
    <mergeCell ref="O216:O220"/>
    <mergeCell ref="P216:P220"/>
    <mergeCell ref="Q216:Q220"/>
    <mergeCell ref="R216:R220"/>
    <mergeCell ref="S216:S220"/>
    <mergeCell ref="T216:T220"/>
    <mergeCell ref="U216:U220"/>
    <mergeCell ref="V216:V220"/>
    <mergeCell ref="W216:W220"/>
    <mergeCell ref="X216:X220"/>
    <mergeCell ref="Y216:Y220"/>
    <mergeCell ref="G215:G221"/>
    <mergeCell ref="H222:H228"/>
    <mergeCell ref="I222:I228"/>
    <mergeCell ref="J222:J228"/>
    <mergeCell ref="K222:K228"/>
    <mergeCell ref="L222:L228"/>
    <mergeCell ref="M222:M228"/>
    <mergeCell ref="AF222:AF228"/>
    <mergeCell ref="AG222:AG228"/>
    <mergeCell ref="AH222:AH228"/>
    <mergeCell ref="AI222:AI228"/>
    <mergeCell ref="AJ222:AJ228"/>
    <mergeCell ref="AK222:AK228"/>
    <mergeCell ref="N223:N227"/>
    <mergeCell ref="O223:O227"/>
    <mergeCell ref="P223:P227"/>
    <mergeCell ref="Q223:Q227"/>
    <mergeCell ref="R223:R227"/>
    <mergeCell ref="S223:S227"/>
    <mergeCell ref="T223:T227"/>
    <mergeCell ref="U223:U227"/>
    <mergeCell ref="V223:V227"/>
    <mergeCell ref="W223:W227"/>
    <mergeCell ref="X223:X227"/>
    <mergeCell ref="Y223:Y227"/>
    <mergeCell ref="G222:G228"/>
    <mergeCell ref="H229:H235"/>
    <mergeCell ref="I229:I235"/>
    <mergeCell ref="J229:J235"/>
    <mergeCell ref="K229:K235"/>
    <mergeCell ref="L229:L235"/>
    <mergeCell ref="M229:M235"/>
    <mergeCell ref="AF229:AF235"/>
    <mergeCell ref="AG229:AG235"/>
    <mergeCell ref="AH229:AH235"/>
    <mergeCell ref="AI229:AI235"/>
    <mergeCell ref="AJ229:AJ235"/>
    <mergeCell ref="AK229:AK235"/>
    <mergeCell ref="N230:N234"/>
    <mergeCell ref="O230:O234"/>
    <mergeCell ref="P230:P234"/>
    <mergeCell ref="Q230:Q234"/>
    <mergeCell ref="R230:R234"/>
    <mergeCell ref="S230:S234"/>
    <mergeCell ref="T230:T234"/>
    <mergeCell ref="U230:U234"/>
    <mergeCell ref="V230:V234"/>
    <mergeCell ref="W230:W234"/>
    <mergeCell ref="X230:X234"/>
    <mergeCell ref="Y230:Y234"/>
    <mergeCell ref="G229:G235"/>
    <mergeCell ref="H236:H242"/>
    <mergeCell ref="I236:I242"/>
    <mergeCell ref="J236:J242"/>
    <mergeCell ref="K236:K242"/>
    <mergeCell ref="L236:L242"/>
    <mergeCell ref="M236:M242"/>
    <mergeCell ref="AF236:AF242"/>
    <mergeCell ref="AG236:AG242"/>
    <mergeCell ref="AH236:AH242"/>
    <mergeCell ref="AI236:AI242"/>
    <mergeCell ref="AJ236:AJ242"/>
    <mergeCell ref="AK236:AK242"/>
    <mergeCell ref="N237:N241"/>
    <mergeCell ref="O237:O241"/>
    <mergeCell ref="P237:P241"/>
    <mergeCell ref="Q237:Q241"/>
    <mergeCell ref="R237:R241"/>
    <mergeCell ref="S237:S241"/>
    <mergeCell ref="T237:T241"/>
    <mergeCell ref="U237:U241"/>
    <mergeCell ref="V237:V241"/>
    <mergeCell ref="W237:W241"/>
    <mergeCell ref="X237:X241"/>
    <mergeCell ref="Y237:Y241"/>
    <mergeCell ref="G236:G242"/>
    <mergeCell ref="H243:H249"/>
    <mergeCell ref="I243:I249"/>
    <mergeCell ref="J243:J249"/>
    <mergeCell ref="K243:K249"/>
    <mergeCell ref="L243:L249"/>
    <mergeCell ref="M243:M249"/>
    <mergeCell ref="AF243:AF249"/>
    <mergeCell ref="AG243:AG249"/>
    <mergeCell ref="AH243:AH249"/>
    <mergeCell ref="AI243:AI249"/>
    <mergeCell ref="AJ243:AJ249"/>
    <mergeCell ref="AK243:AK249"/>
    <mergeCell ref="N244:N248"/>
    <mergeCell ref="O244:O248"/>
    <mergeCell ref="P244:P248"/>
    <mergeCell ref="Q244:Q248"/>
    <mergeCell ref="R244:R248"/>
    <mergeCell ref="S244:S248"/>
    <mergeCell ref="T244:T248"/>
    <mergeCell ref="U244:U248"/>
    <mergeCell ref="V244:V248"/>
    <mergeCell ref="W244:W248"/>
    <mergeCell ref="X244:X248"/>
    <mergeCell ref="Y244:Y248"/>
    <mergeCell ref="G243:G249"/>
    <mergeCell ref="H250:H256"/>
    <mergeCell ref="I250:I256"/>
    <mergeCell ref="J250:J256"/>
    <mergeCell ref="K250:K256"/>
    <mergeCell ref="L250:L256"/>
    <mergeCell ref="M250:M256"/>
    <mergeCell ref="AF250:AF256"/>
    <mergeCell ref="AG250:AG256"/>
    <mergeCell ref="AH250:AH256"/>
    <mergeCell ref="AI250:AI256"/>
    <mergeCell ref="AJ250:AJ256"/>
    <mergeCell ref="AK250:AK256"/>
    <mergeCell ref="N251:N255"/>
    <mergeCell ref="O251:O255"/>
    <mergeCell ref="P251:P255"/>
    <mergeCell ref="Q251:Q255"/>
    <mergeCell ref="R251:R255"/>
    <mergeCell ref="S251:S255"/>
    <mergeCell ref="T251:T255"/>
    <mergeCell ref="U251:U255"/>
    <mergeCell ref="V251:V255"/>
    <mergeCell ref="W251:W255"/>
    <mergeCell ref="X251:X255"/>
    <mergeCell ref="Y251:Y255"/>
    <mergeCell ref="G250:G256"/>
    <mergeCell ref="H257:H263"/>
    <mergeCell ref="I257:I263"/>
    <mergeCell ref="J257:J263"/>
    <mergeCell ref="K257:K263"/>
    <mergeCell ref="L257:L263"/>
    <mergeCell ref="M257:M263"/>
    <mergeCell ref="AF257:AF263"/>
    <mergeCell ref="AG257:AG263"/>
    <mergeCell ref="AH257:AH263"/>
    <mergeCell ref="AI257:AI263"/>
    <mergeCell ref="AJ257:AJ263"/>
    <mergeCell ref="AK257:AK263"/>
    <mergeCell ref="N258:N262"/>
    <mergeCell ref="O258:O262"/>
    <mergeCell ref="P258:P262"/>
    <mergeCell ref="Q258:Q262"/>
    <mergeCell ref="R258:R262"/>
    <mergeCell ref="S258:S262"/>
    <mergeCell ref="T258:T262"/>
    <mergeCell ref="U258:U262"/>
    <mergeCell ref="V258:V262"/>
    <mergeCell ref="W258:W262"/>
    <mergeCell ref="X258:X262"/>
    <mergeCell ref="Y258:Y262"/>
    <mergeCell ref="G257:G263"/>
    <mergeCell ref="H264:H270"/>
    <mergeCell ref="I264:I270"/>
    <mergeCell ref="J264:J270"/>
    <mergeCell ref="K264:K270"/>
    <mergeCell ref="L264:L270"/>
    <mergeCell ref="M264:M270"/>
    <mergeCell ref="AF264:AF270"/>
    <mergeCell ref="AG264:AG270"/>
    <mergeCell ref="AH264:AH270"/>
    <mergeCell ref="AI264:AI270"/>
    <mergeCell ref="AJ264:AJ270"/>
    <mergeCell ref="AK264:AK270"/>
    <mergeCell ref="N265:N269"/>
    <mergeCell ref="O265:O269"/>
    <mergeCell ref="P265:P269"/>
    <mergeCell ref="Q265:Q269"/>
    <mergeCell ref="R265:R269"/>
    <mergeCell ref="S265:S269"/>
    <mergeCell ref="T265:T269"/>
    <mergeCell ref="U265:U269"/>
    <mergeCell ref="V265:V269"/>
    <mergeCell ref="W265:W269"/>
    <mergeCell ref="X265:X269"/>
    <mergeCell ref="Y265:Y269"/>
    <mergeCell ref="G264:G270"/>
    <mergeCell ref="H271:H277"/>
    <mergeCell ref="I271:I277"/>
    <mergeCell ref="J271:J277"/>
    <mergeCell ref="K271:K277"/>
    <mergeCell ref="L271:L277"/>
    <mergeCell ref="M271:M277"/>
    <mergeCell ref="AF271:AF277"/>
    <mergeCell ref="AG271:AG277"/>
    <mergeCell ref="AH271:AH277"/>
    <mergeCell ref="AI271:AI277"/>
    <mergeCell ref="AJ271:AJ277"/>
    <mergeCell ref="AK271:AK277"/>
    <mergeCell ref="N272:N276"/>
    <mergeCell ref="O272:O276"/>
    <mergeCell ref="P272:P276"/>
    <mergeCell ref="Q272:Q276"/>
    <mergeCell ref="R272:R276"/>
    <mergeCell ref="S272:S276"/>
    <mergeCell ref="T272:T276"/>
    <mergeCell ref="U272:U276"/>
    <mergeCell ref="V272:V276"/>
    <mergeCell ref="W272:W276"/>
    <mergeCell ref="X272:X276"/>
    <mergeCell ref="Y272:Y276"/>
    <mergeCell ref="G271:G277"/>
    <mergeCell ref="H278:H284"/>
    <mergeCell ref="I278:I284"/>
    <mergeCell ref="J278:J284"/>
    <mergeCell ref="K278:K284"/>
    <mergeCell ref="L278:L284"/>
    <mergeCell ref="M278:M284"/>
    <mergeCell ref="AF278:AF284"/>
    <mergeCell ref="AG278:AG284"/>
    <mergeCell ref="AH278:AH284"/>
    <mergeCell ref="AI278:AI284"/>
    <mergeCell ref="AJ278:AJ284"/>
    <mergeCell ref="AK278:AK284"/>
    <mergeCell ref="N279:N283"/>
    <mergeCell ref="O279:O283"/>
    <mergeCell ref="P279:P283"/>
    <mergeCell ref="Q279:Q283"/>
    <mergeCell ref="R279:R283"/>
    <mergeCell ref="S279:S283"/>
    <mergeCell ref="T279:T283"/>
    <mergeCell ref="U279:U283"/>
    <mergeCell ref="V279:V283"/>
    <mergeCell ref="W279:W283"/>
    <mergeCell ref="X279:X283"/>
    <mergeCell ref="Y279:Y283"/>
    <mergeCell ref="G278:G284"/>
    <mergeCell ref="H20:H26"/>
    <mergeCell ref="I20:I26"/>
    <mergeCell ref="J20:J26"/>
    <mergeCell ref="K20:K26"/>
    <mergeCell ref="L20:L26"/>
    <mergeCell ref="M20:M26"/>
    <mergeCell ref="AF20:AF26"/>
    <mergeCell ref="AG20:AG26"/>
    <mergeCell ref="AH20:AH26"/>
    <mergeCell ref="AI20:AI26"/>
    <mergeCell ref="AJ20:AJ26"/>
    <mergeCell ref="AK20:AK26"/>
    <mergeCell ref="N21:N25"/>
    <mergeCell ref="O21:O25"/>
    <mergeCell ref="P21:P25"/>
    <mergeCell ref="Q21:Q25"/>
    <mergeCell ref="R21:R25"/>
    <mergeCell ref="S21:S25"/>
    <mergeCell ref="T21:T25"/>
    <mergeCell ref="U21:U25"/>
    <mergeCell ref="V21:V25"/>
    <mergeCell ref="W21:W25"/>
    <mergeCell ref="X21:X25"/>
    <mergeCell ref="Y21:Y25"/>
    <mergeCell ref="G20:G26"/>
    <mergeCell ref="H27:H33"/>
    <mergeCell ref="I27:I33"/>
    <mergeCell ref="J27:J33"/>
    <mergeCell ref="K27:K33"/>
    <mergeCell ref="L27:L33"/>
    <mergeCell ref="M27:M33"/>
    <mergeCell ref="AF27:AF33"/>
    <mergeCell ref="AG27:AG33"/>
    <mergeCell ref="AH27:AH33"/>
    <mergeCell ref="AI27:AI33"/>
    <mergeCell ref="AJ27:AJ33"/>
    <mergeCell ref="AK27:AK33"/>
    <mergeCell ref="N28:N32"/>
    <mergeCell ref="O28:O32"/>
    <mergeCell ref="P28:P32"/>
    <mergeCell ref="Q28:Q32"/>
    <mergeCell ref="R28:R32"/>
    <mergeCell ref="S28:S32"/>
    <mergeCell ref="T28:T32"/>
    <mergeCell ref="U28:U32"/>
    <mergeCell ref="V28:V32"/>
    <mergeCell ref="W28:W32"/>
    <mergeCell ref="X28:X32"/>
    <mergeCell ref="Y28:Y32"/>
    <mergeCell ref="G27:G33"/>
    <mergeCell ref="H34:H40"/>
    <mergeCell ref="I34:I40"/>
    <mergeCell ref="J34:J40"/>
    <mergeCell ref="K34:K40"/>
    <mergeCell ref="L34:L40"/>
    <mergeCell ref="M34:M40"/>
    <mergeCell ref="AF34:AF40"/>
    <mergeCell ref="AG34:AG40"/>
    <mergeCell ref="AH34:AH40"/>
    <mergeCell ref="AI34:AI40"/>
    <mergeCell ref="AJ34:AJ40"/>
    <mergeCell ref="AK34:AK40"/>
    <mergeCell ref="N35:N39"/>
    <mergeCell ref="O35:O39"/>
    <mergeCell ref="P35:P39"/>
    <mergeCell ref="Q35:Q39"/>
    <mergeCell ref="R35:R39"/>
    <mergeCell ref="S35:S39"/>
    <mergeCell ref="T35:T39"/>
    <mergeCell ref="U35:U39"/>
    <mergeCell ref="V35:V39"/>
    <mergeCell ref="W35:W39"/>
    <mergeCell ref="X35:X39"/>
    <mergeCell ref="Y35:Y39"/>
    <mergeCell ref="G34:G40"/>
    <mergeCell ref="H41:H47"/>
    <mergeCell ref="I41:I47"/>
    <mergeCell ref="J41:J47"/>
    <mergeCell ref="K41:K47"/>
    <mergeCell ref="L41:L47"/>
    <mergeCell ref="M41:M47"/>
    <mergeCell ref="AF41:AF47"/>
    <mergeCell ref="AG41:AG47"/>
    <mergeCell ref="AH41:AH47"/>
    <mergeCell ref="AI41:AI47"/>
    <mergeCell ref="AJ41:AJ47"/>
    <mergeCell ref="AK41:AK47"/>
    <mergeCell ref="N42:N46"/>
    <mergeCell ref="O42:O46"/>
    <mergeCell ref="P42:P46"/>
    <mergeCell ref="Q42:Q46"/>
    <mergeCell ref="R42:R46"/>
    <mergeCell ref="S42:S46"/>
    <mergeCell ref="T42:T46"/>
    <mergeCell ref="U42:U46"/>
    <mergeCell ref="V42:V46"/>
    <mergeCell ref="W42:W46"/>
    <mergeCell ref="X42:X46"/>
    <mergeCell ref="Y42:Y46"/>
    <mergeCell ref="G41:G47"/>
    <mergeCell ref="H48:H54"/>
    <mergeCell ref="I48:I54"/>
    <mergeCell ref="J48:J54"/>
    <mergeCell ref="K48:K54"/>
    <mergeCell ref="L48:L54"/>
    <mergeCell ref="M48:M54"/>
    <mergeCell ref="AF48:AF54"/>
    <mergeCell ref="AG48:AG54"/>
    <mergeCell ref="AH48:AH54"/>
    <mergeCell ref="AI48:AI54"/>
    <mergeCell ref="AJ48:AJ54"/>
    <mergeCell ref="AK48:AK54"/>
    <mergeCell ref="N49:N53"/>
    <mergeCell ref="O49:O53"/>
    <mergeCell ref="P49:P53"/>
    <mergeCell ref="Q49:Q53"/>
    <mergeCell ref="R49:R53"/>
    <mergeCell ref="S49:S53"/>
    <mergeCell ref="T49:T53"/>
    <mergeCell ref="U49:U53"/>
    <mergeCell ref="V49:V53"/>
    <mergeCell ref="W49:W53"/>
    <mergeCell ref="X49:X53"/>
    <mergeCell ref="Y49:Y53"/>
    <mergeCell ref="G48:G54"/>
    <mergeCell ref="H55:H61"/>
    <mergeCell ref="I55:I61"/>
    <mergeCell ref="J55:J61"/>
    <mergeCell ref="K55:K61"/>
    <mergeCell ref="L55:L61"/>
    <mergeCell ref="M55:M61"/>
    <mergeCell ref="AF55:AF61"/>
    <mergeCell ref="AG55:AG61"/>
    <mergeCell ref="AH55:AH61"/>
    <mergeCell ref="AI55:AI61"/>
    <mergeCell ref="AJ55:AJ61"/>
    <mergeCell ref="AK55:AK61"/>
    <mergeCell ref="N56:N60"/>
    <mergeCell ref="O56:O60"/>
    <mergeCell ref="P56:P60"/>
    <mergeCell ref="Q56:Q60"/>
    <mergeCell ref="R56:R60"/>
    <mergeCell ref="S56:S60"/>
    <mergeCell ref="T56:T60"/>
    <mergeCell ref="U56:U60"/>
    <mergeCell ref="V56:V60"/>
    <mergeCell ref="W56:W60"/>
    <mergeCell ref="X56:X60"/>
    <mergeCell ref="Y56:Y60"/>
    <mergeCell ref="G55:G61"/>
    <mergeCell ref="H62:H68"/>
    <mergeCell ref="I62:I68"/>
    <mergeCell ref="J62:J68"/>
    <mergeCell ref="K62:K68"/>
    <mergeCell ref="L62:L68"/>
    <mergeCell ref="M62:M68"/>
    <mergeCell ref="AF62:AF68"/>
    <mergeCell ref="AG62:AG68"/>
    <mergeCell ref="AH62:AH68"/>
    <mergeCell ref="AI62:AI68"/>
    <mergeCell ref="AJ62:AJ68"/>
    <mergeCell ref="AK62:AK68"/>
    <mergeCell ref="N63:N67"/>
    <mergeCell ref="O63:O67"/>
    <mergeCell ref="P63:P67"/>
    <mergeCell ref="Q63:Q67"/>
    <mergeCell ref="R63:R67"/>
    <mergeCell ref="S63:S67"/>
    <mergeCell ref="T63:T67"/>
    <mergeCell ref="U63:U67"/>
    <mergeCell ref="V63:V67"/>
    <mergeCell ref="W63:W67"/>
    <mergeCell ref="X63:X67"/>
    <mergeCell ref="Y63:Y67"/>
    <mergeCell ref="G62:G68"/>
    <mergeCell ref="H69:H75"/>
    <mergeCell ref="I69:I75"/>
    <mergeCell ref="J69:J75"/>
    <mergeCell ref="K69:K75"/>
    <mergeCell ref="L69:L75"/>
    <mergeCell ref="M69:M75"/>
    <mergeCell ref="AF69:AF75"/>
    <mergeCell ref="AG69:AG75"/>
    <mergeCell ref="AH69:AH75"/>
    <mergeCell ref="AI69:AI75"/>
    <mergeCell ref="AJ69:AJ75"/>
    <mergeCell ref="AK69:AK75"/>
    <mergeCell ref="N70:N74"/>
    <mergeCell ref="O70:O74"/>
    <mergeCell ref="P70:P74"/>
    <mergeCell ref="Q70:Q74"/>
    <mergeCell ref="R70:R74"/>
    <mergeCell ref="S70:S74"/>
    <mergeCell ref="T70:T74"/>
    <mergeCell ref="U70:U74"/>
    <mergeCell ref="V70:V74"/>
    <mergeCell ref="W70:W74"/>
    <mergeCell ref="X70:X74"/>
    <mergeCell ref="Y70:Y74"/>
    <mergeCell ref="G69:G75"/>
    <mergeCell ref="H76:H82"/>
    <mergeCell ref="I76:I82"/>
    <mergeCell ref="J76:J82"/>
    <mergeCell ref="K76:K82"/>
    <mergeCell ref="L76:L82"/>
    <mergeCell ref="M76:M82"/>
    <mergeCell ref="AF76:AF82"/>
    <mergeCell ref="AG76:AG82"/>
    <mergeCell ref="AH76:AH82"/>
    <mergeCell ref="AI76:AI82"/>
    <mergeCell ref="AJ76:AJ82"/>
    <mergeCell ref="AK76:AK82"/>
    <mergeCell ref="N77:N81"/>
    <mergeCell ref="O77:O81"/>
    <mergeCell ref="P77:P81"/>
    <mergeCell ref="Q77:Q81"/>
    <mergeCell ref="R77:R81"/>
    <mergeCell ref="S77:S81"/>
    <mergeCell ref="T77:T81"/>
    <mergeCell ref="U77:U81"/>
    <mergeCell ref="V77:V81"/>
    <mergeCell ref="W77:W81"/>
    <mergeCell ref="X77:X81"/>
    <mergeCell ref="Y77:Y81"/>
    <mergeCell ref="G76:G82"/>
    <mergeCell ref="H83:H89"/>
    <mergeCell ref="I83:I89"/>
    <mergeCell ref="J83:J89"/>
    <mergeCell ref="K83:K89"/>
    <mergeCell ref="L83:L89"/>
    <mergeCell ref="M83:M89"/>
    <mergeCell ref="AF83:AF89"/>
    <mergeCell ref="AG83:AG89"/>
    <mergeCell ref="AH83:AH89"/>
    <mergeCell ref="AI83:AI89"/>
    <mergeCell ref="AJ83:AJ89"/>
    <mergeCell ref="AK83:AK89"/>
    <mergeCell ref="N84:N88"/>
    <mergeCell ref="O84:O88"/>
    <mergeCell ref="P84:P88"/>
    <mergeCell ref="Q84:Q88"/>
    <mergeCell ref="R84:R88"/>
    <mergeCell ref="S84:S88"/>
    <mergeCell ref="T84:T88"/>
    <mergeCell ref="U84:U88"/>
    <mergeCell ref="V84:V88"/>
    <mergeCell ref="W84:W88"/>
    <mergeCell ref="X84:X88"/>
    <mergeCell ref="Y84:Y88"/>
    <mergeCell ref="G83:G89"/>
    <mergeCell ref="H90:H96"/>
    <mergeCell ref="I90:I96"/>
    <mergeCell ref="J90:J96"/>
    <mergeCell ref="K90:K96"/>
    <mergeCell ref="L90:L96"/>
    <mergeCell ref="M90:M96"/>
    <mergeCell ref="AF90:AF96"/>
    <mergeCell ref="AG90:AG96"/>
    <mergeCell ref="AH90:AH96"/>
    <mergeCell ref="AI90:AI96"/>
    <mergeCell ref="AJ90:AJ96"/>
    <mergeCell ref="AK90:AK96"/>
    <mergeCell ref="N91:N95"/>
    <mergeCell ref="O91:O95"/>
    <mergeCell ref="P91:P95"/>
    <mergeCell ref="Q91:Q95"/>
    <mergeCell ref="R91:R95"/>
    <mergeCell ref="S91:S95"/>
    <mergeCell ref="T91:T95"/>
    <mergeCell ref="U91:U95"/>
    <mergeCell ref="V91:V95"/>
    <mergeCell ref="W91:W95"/>
    <mergeCell ref="X91:X95"/>
    <mergeCell ref="Y91:Y95"/>
    <mergeCell ref="G90:G96"/>
    <mergeCell ref="H97:H103"/>
    <mergeCell ref="I97:I103"/>
    <mergeCell ref="J97:J103"/>
    <mergeCell ref="K97:K103"/>
    <mergeCell ref="L97:L103"/>
    <mergeCell ref="M97:M103"/>
    <mergeCell ref="AF97:AF103"/>
    <mergeCell ref="AG97:AG103"/>
    <mergeCell ref="AH97:AH103"/>
    <mergeCell ref="AI97:AI103"/>
    <mergeCell ref="AJ97:AJ103"/>
    <mergeCell ref="AK97:AK103"/>
    <mergeCell ref="N98:N102"/>
    <mergeCell ref="O98:O102"/>
    <mergeCell ref="P98:P102"/>
    <mergeCell ref="Q98:Q102"/>
    <mergeCell ref="R98:R102"/>
    <mergeCell ref="S98:S102"/>
    <mergeCell ref="T98:T102"/>
    <mergeCell ref="U98:U102"/>
    <mergeCell ref="V98:V102"/>
    <mergeCell ref="W98:W102"/>
    <mergeCell ref="X98:X102"/>
    <mergeCell ref="Y98:Y102"/>
    <mergeCell ref="G97:G103"/>
    <mergeCell ref="H104:H110"/>
    <mergeCell ref="I104:I110"/>
    <mergeCell ref="J104:J110"/>
    <mergeCell ref="K104:K110"/>
    <mergeCell ref="L104:L110"/>
    <mergeCell ref="M104:M110"/>
    <mergeCell ref="AF104:AF110"/>
    <mergeCell ref="AG104:AG110"/>
    <mergeCell ref="AH104:AH110"/>
    <mergeCell ref="AI104:AI110"/>
    <mergeCell ref="AJ104:AJ110"/>
    <mergeCell ref="AK104:AK110"/>
    <mergeCell ref="N105:N109"/>
    <mergeCell ref="O105:O109"/>
    <mergeCell ref="P105:P109"/>
    <mergeCell ref="Q105:Q109"/>
    <mergeCell ref="R105:R109"/>
    <mergeCell ref="S105:S109"/>
    <mergeCell ref="T105:T109"/>
    <mergeCell ref="U105:U109"/>
    <mergeCell ref="V105:V109"/>
    <mergeCell ref="W105:W109"/>
    <mergeCell ref="X105:X109"/>
    <mergeCell ref="Y105:Y109"/>
    <mergeCell ref="G104:G110"/>
    <mergeCell ref="H111:H117"/>
    <mergeCell ref="I111:I117"/>
    <mergeCell ref="J111:J117"/>
    <mergeCell ref="K111:K117"/>
    <mergeCell ref="L111:L117"/>
    <mergeCell ref="M111:M117"/>
    <mergeCell ref="AF111:AF117"/>
    <mergeCell ref="AG111:AG117"/>
    <mergeCell ref="AH111:AH117"/>
    <mergeCell ref="AI111:AI117"/>
    <mergeCell ref="AJ111:AJ117"/>
    <mergeCell ref="AK111:AK117"/>
    <mergeCell ref="N112:N116"/>
    <mergeCell ref="O112:O116"/>
    <mergeCell ref="P112:P116"/>
    <mergeCell ref="Q112:Q116"/>
    <mergeCell ref="R112:R116"/>
    <mergeCell ref="S112:S116"/>
    <mergeCell ref="T112:T116"/>
    <mergeCell ref="U112:U116"/>
    <mergeCell ref="V112:V116"/>
    <mergeCell ref="W112:W116"/>
    <mergeCell ref="X112:X116"/>
    <mergeCell ref="Y112:Y116"/>
    <mergeCell ref="G111:G117"/>
    <mergeCell ref="H118:H124"/>
    <mergeCell ref="I118:I124"/>
    <mergeCell ref="J118:J124"/>
    <mergeCell ref="K118:K124"/>
    <mergeCell ref="L118:L124"/>
    <mergeCell ref="M118:M124"/>
    <mergeCell ref="AF118:AF124"/>
    <mergeCell ref="AG118:AG124"/>
    <mergeCell ref="AH118:AH124"/>
    <mergeCell ref="AI118:AI124"/>
    <mergeCell ref="AJ118:AJ124"/>
    <mergeCell ref="AK118:AK124"/>
    <mergeCell ref="N119:N123"/>
    <mergeCell ref="O119:O123"/>
    <mergeCell ref="P119:P123"/>
    <mergeCell ref="Q119:Q123"/>
    <mergeCell ref="R119:R123"/>
    <mergeCell ref="S119:S123"/>
    <mergeCell ref="T119:T123"/>
    <mergeCell ref="U119:U123"/>
    <mergeCell ref="V119:V123"/>
    <mergeCell ref="W119:W123"/>
    <mergeCell ref="X119:X123"/>
    <mergeCell ref="Y119:Y123"/>
    <mergeCell ref="G118:G124"/>
    <mergeCell ref="H125:H131"/>
    <mergeCell ref="I125:I131"/>
    <mergeCell ref="J125:J131"/>
    <mergeCell ref="K125:K131"/>
    <mergeCell ref="L125:L131"/>
    <mergeCell ref="M125:M131"/>
    <mergeCell ref="AF125:AF131"/>
    <mergeCell ref="AG125:AG131"/>
    <mergeCell ref="AH125:AH131"/>
    <mergeCell ref="AI125:AI131"/>
    <mergeCell ref="AJ125:AJ131"/>
    <mergeCell ref="AK125:AK131"/>
    <mergeCell ref="N126:N130"/>
    <mergeCell ref="O126:O130"/>
    <mergeCell ref="P126:P130"/>
    <mergeCell ref="Q126:Q130"/>
    <mergeCell ref="R126:R130"/>
    <mergeCell ref="S126:S130"/>
    <mergeCell ref="T126:T130"/>
    <mergeCell ref="U126:U130"/>
    <mergeCell ref="V126:V130"/>
    <mergeCell ref="W126:W130"/>
    <mergeCell ref="X126:X130"/>
    <mergeCell ref="Y126:Y130"/>
    <mergeCell ref="G125:G131"/>
    <mergeCell ref="H132:H138"/>
    <mergeCell ref="I132:I138"/>
    <mergeCell ref="J132:J138"/>
    <mergeCell ref="K132:K138"/>
    <mergeCell ref="L132:L138"/>
    <mergeCell ref="M132:M138"/>
    <mergeCell ref="AF132:AF138"/>
    <mergeCell ref="AG132:AG138"/>
    <mergeCell ref="AH132:AH138"/>
    <mergeCell ref="AI132:AI138"/>
    <mergeCell ref="AJ132:AJ138"/>
    <mergeCell ref="AK132:AK138"/>
    <mergeCell ref="N133:N137"/>
    <mergeCell ref="O133:O137"/>
    <mergeCell ref="P133:P137"/>
    <mergeCell ref="Q133:Q137"/>
    <mergeCell ref="R133:R137"/>
    <mergeCell ref="S133:S137"/>
    <mergeCell ref="T133:T137"/>
    <mergeCell ref="U133:U137"/>
    <mergeCell ref="V133:V137"/>
    <mergeCell ref="W133:W137"/>
    <mergeCell ref="X133:X137"/>
    <mergeCell ref="Y133:Y137"/>
    <mergeCell ref="G132:G138"/>
    <mergeCell ref="H139:H145"/>
    <mergeCell ref="I139:I145"/>
    <mergeCell ref="J139:J145"/>
    <mergeCell ref="K139:K145"/>
    <mergeCell ref="L139:L145"/>
    <mergeCell ref="M139:M145"/>
    <mergeCell ref="AF139:AF145"/>
    <mergeCell ref="AG139:AG145"/>
    <mergeCell ref="AH139:AH145"/>
    <mergeCell ref="AI139:AI145"/>
    <mergeCell ref="AJ139:AJ145"/>
    <mergeCell ref="AK139:AK145"/>
    <mergeCell ref="N140:N144"/>
    <mergeCell ref="O140:O144"/>
    <mergeCell ref="P140:P144"/>
    <mergeCell ref="Q140:Q144"/>
    <mergeCell ref="R140:R144"/>
    <mergeCell ref="S140:S144"/>
    <mergeCell ref="T140:T144"/>
    <mergeCell ref="U140:U144"/>
    <mergeCell ref="V140:V144"/>
    <mergeCell ref="W140:W144"/>
    <mergeCell ref="X140:X144"/>
    <mergeCell ref="Y140:Y144"/>
    <mergeCell ref="G139:G145"/>
    <mergeCell ref="H146:H152"/>
    <mergeCell ref="I146:I152"/>
    <mergeCell ref="J146:J152"/>
    <mergeCell ref="K146:K152"/>
    <mergeCell ref="L146:L152"/>
    <mergeCell ref="M146:M152"/>
    <mergeCell ref="AF146:AF152"/>
    <mergeCell ref="AG146:AG152"/>
    <mergeCell ref="AH146:AH152"/>
    <mergeCell ref="AI146:AI152"/>
    <mergeCell ref="AJ146:AJ152"/>
    <mergeCell ref="AK146:AK152"/>
    <mergeCell ref="N147:N151"/>
    <mergeCell ref="O147:O151"/>
    <mergeCell ref="P147:P151"/>
    <mergeCell ref="Q147:Q151"/>
    <mergeCell ref="R147:R151"/>
    <mergeCell ref="S147:S151"/>
    <mergeCell ref="T147:T151"/>
    <mergeCell ref="U147:U151"/>
    <mergeCell ref="V147:V151"/>
    <mergeCell ref="W147:W151"/>
    <mergeCell ref="X147:X151"/>
    <mergeCell ref="Y147:Y151"/>
    <mergeCell ref="G146:G152"/>
    <mergeCell ref="H153:H159"/>
    <mergeCell ref="I153:I159"/>
    <mergeCell ref="J153:J159"/>
    <mergeCell ref="K153:K159"/>
    <mergeCell ref="L153:L159"/>
    <mergeCell ref="M153:M159"/>
    <mergeCell ref="AF153:AF159"/>
    <mergeCell ref="AG153:AG159"/>
    <mergeCell ref="AH153:AH159"/>
    <mergeCell ref="AI153:AI159"/>
    <mergeCell ref="AJ153:AJ159"/>
    <mergeCell ref="AK153:AK159"/>
    <mergeCell ref="N154:N158"/>
    <mergeCell ref="O154:O158"/>
    <mergeCell ref="P154:P158"/>
    <mergeCell ref="Q154:Q158"/>
    <mergeCell ref="R154:R158"/>
    <mergeCell ref="S154:S158"/>
    <mergeCell ref="T154:T158"/>
    <mergeCell ref="U154:U158"/>
    <mergeCell ref="V154:V158"/>
    <mergeCell ref="W154:W158"/>
    <mergeCell ref="X154:X158"/>
    <mergeCell ref="Y154:Y158"/>
    <mergeCell ref="G153:G159"/>
    <mergeCell ref="H160:H166"/>
    <mergeCell ref="I160:I166"/>
    <mergeCell ref="J160:J166"/>
    <mergeCell ref="K160:K166"/>
    <mergeCell ref="L160:L166"/>
    <mergeCell ref="M160:M166"/>
    <mergeCell ref="AF160:AF166"/>
    <mergeCell ref="AG160:AG166"/>
    <mergeCell ref="AH160:AH166"/>
    <mergeCell ref="AI160:AI166"/>
    <mergeCell ref="AJ160:AJ166"/>
    <mergeCell ref="AK160:AK166"/>
    <mergeCell ref="N161:N165"/>
    <mergeCell ref="O161:O165"/>
    <mergeCell ref="P161:P165"/>
    <mergeCell ref="Q161:Q165"/>
    <mergeCell ref="R161:R165"/>
    <mergeCell ref="S161:S165"/>
    <mergeCell ref="T161:T165"/>
    <mergeCell ref="U161:U165"/>
    <mergeCell ref="V161:V165"/>
    <mergeCell ref="W161:W165"/>
    <mergeCell ref="X161:X165"/>
    <mergeCell ref="Y161:Y165"/>
    <mergeCell ref="G160:G166"/>
    <mergeCell ref="H167:H173"/>
    <mergeCell ref="I167:I173"/>
    <mergeCell ref="J167:J173"/>
    <mergeCell ref="K167:K173"/>
    <mergeCell ref="L167:L173"/>
    <mergeCell ref="M167:M173"/>
    <mergeCell ref="AF167:AF173"/>
    <mergeCell ref="AG167:AG173"/>
    <mergeCell ref="AH167:AH173"/>
    <mergeCell ref="AI167:AI173"/>
    <mergeCell ref="AJ167:AJ173"/>
    <mergeCell ref="AK167:AK173"/>
    <mergeCell ref="N168:N172"/>
    <mergeCell ref="O168:O172"/>
    <mergeCell ref="P168:P172"/>
    <mergeCell ref="Q168:Q172"/>
    <mergeCell ref="R168:R172"/>
    <mergeCell ref="S168:S172"/>
    <mergeCell ref="T168:T172"/>
    <mergeCell ref="U168:U172"/>
    <mergeCell ref="V168:V172"/>
    <mergeCell ref="W168:W172"/>
    <mergeCell ref="X168:X172"/>
    <mergeCell ref="Y168:Y172"/>
    <mergeCell ref="G167:G173"/>
    <mergeCell ref="H174:H180"/>
    <mergeCell ref="I174:I180"/>
    <mergeCell ref="J174:J180"/>
    <mergeCell ref="K174:K180"/>
    <mergeCell ref="L174:L180"/>
    <mergeCell ref="M174:M180"/>
    <mergeCell ref="AF174:AF180"/>
    <mergeCell ref="AG174:AG180"/>
    <mergeCell ref="AH174:AH180"/>
    <mergeCell ref="AI174:AI180"/>
    <mergeCell ref="AJ174:AJ180"/>
    <mergeCell ref="AK174:AK180"/>
    <mergeCell ref="N175:N179"/>
    <mergeCell ref="O175:O179"/>
    <mergeCell ref="P175:P179"/>
    <mergeCell ref="Q175:Q179"/>
    <mergeCell ref="R175:R179"/>
    <mergeCell ref="S175:S179"/>
    <mergeCell ref="T175:T179"/>
    <mergeCell ref="U175:U179"/>
    <mergeCell ref="V175:V179"/>
    <mergeCell ref="W175:W179"/>
    <mergeCell ref="X175:X179"/>
    <mergeCell ref="Y175:Y179"/>
    <mergeCell ref="G174:G180"/>
    <mergeCell ref="H181:H187"/>
    <mergeCell ref="I181:I187"/>
    <mergeCell ref="J181:J187"/>
    <mergeCell ref="K181:K187"/>
    <mergeCell ref="L181:L187"/>
    <mergeCell ref="M181:M187"/>
    <mergeCell ref="AF181:AF187"/>
    <mergeCell ref="AG181:AG187"/>
    <mergeCell ref="AH181:AH187"/>
    <mergeCell ref="AI181:AI187"/>
    <mergeCell ref="AJ181:AJ187"/>
    <mergeCell ref="AK181:AK187"/>
    <mergeCell ref="N182:N186"/>
    <mergeCell ref="O182:O186"/>
    <mergeCell ref="P182:P186"/>
    <mergeCell ref="Q182:Q186"/>
    <mergeCell ref="R182:R186"/>
    <mergeCell ref="S182:S186"/>
    <mergeCell ref="T182:T186"/>
    <mergeCell ref="U182:U186"/>
    <mergeCell ref="V182:V186"/>
    <mergeCell ref="W182:W186"/>
    <mergeCell ref="X182:X186"/>
    <mergeCell ref="Y182:Y186"/>
    <mergeCell ref="G181:G187"/>
    <mergeCell ref="H188:H194"/>
    <mergeCell ref="I188:I194"/>
    <mergeCell ref="J188:J194"/>
    <mergeCell ref="K188:K194"/>
    <mergeCell ref="L188:L194"/>
    <mergeCell ref="M188:M194"/>
    <mergeCell ref="AF188:AF194"/>
    <mergeCell ref="AG188:AG194"/>
    <mergeCell ref="AH188:AH194"/>
    <mergeCell ref="AI188:AI194"/>
    <mergeCell ref="AJ188:AJ194"/>
    <mergeCell ref="AK188:AK194"/>
    <mergeCell ref="N189:N193"/>
    <mergeCell ref="O189:O193"/>
    <mergeCell ref="P189:P193"/>
    <mergeCell ref="Q189:Q193"/>
    <mergeCell ref="R189:R193"/>
    <mergeCell ref="S189:S193"/>
    <mergeCell ref="T189:T193"/>
    <mergeCell ref="U189:U193"/>
    <mergeCell ref="V189:V193"/>
    <mergeCell ref="W189:W193"/>
    <mergeCell ref="X189:X193"/>
    <mergeCell ref="Y189:Y193"/>
    <mergeCell ref="G188:G194"/>
  </mergeCells>
  <dataValidations count="1493">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decimal" allowBlank="1" showErrorMessage="1" errorTitle="Ошибка" error="Допускается ввод только неотрицательных чисел!" sqref="AE66">
      <formula1>0</formula1>
      <formula2>9.99999999999999E+23</formula2>
    </dataValidation>
    <dataValidation type="decimal" allowBlank="1" showErrorMessage="1" errorTitle="Ошибка" error="Допускается ввод только неотрицательных чисел!" sqref="AC66">
      <formula1>0</formula1>
      <formula2>9.99999999999999E+23</formula2>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decimal" allowBlank="1" showErrorMessage="1" errorTitle="Ошибка" error="Допускается ввод только неотрицательных чисел!" sqref="AE73">
      <formula1>0</formula1>
      <formula2>9.99999999999999E+23</formula2>
    </dataValidation>
    <dataValidation type="decimal" allowBlank="1" showErrorMessage="1" errorTitle="Ошибка" error="Допускается ввод только неотрицательных чисел!" sqref="AC73">
      <formula1>0</formula1>
      <formula2>9.99999999999999E+23</formula2>
    </dataValidation>
    <dataValidation type="textLength" operator="lessThanOrEqual" allowBlank="1" showInputMessage="1" showErrorMessage="1" errorTitle="Ошибка" error="Допускается ввод не более 900 символов!" sqref="K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decimal" allowBlank="1" showErrorMessage="1" errorTitle="Ошибка" error="Допускается ввод только неотрицательных чисел!" sqref="AE72">
      <formula1>0</formula1>
      <formula2>9.99999999999999E+23</formula2>
    </dataValidation>
    <dataValidation type="decimal" allowBlank="1" showErrorMessage="1" errorTitle="Ошибка" error="Допускается ввод только неотрицательных чисел!" sqref="AC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decimal" allowBlank="1" showErrorMessage="1" errorTitle="Ошибка" error="Допускается ввод только неотрицательных чисел!" sqref="AE80">
      <formula1>0</formula1>
      <formula2>9.99999999999999E+23</formula2>
    </dataValidation>
    <dataValidation type="decimal" allowBlank="1" showErrorMessage="1" errorTitle="Ошибка" error="Допускается ввод только неотрицательных чисел!" sqref="AC80">
      <formula1>0</formula1>
      <formula2>9.99999999999999E+23</formula2>
    </dataValidation>
    <dataValidation type="textLength" operator="lessThanOrEqual" allowBlank="1" showInputMessage="1" showErrorMessage="1" errorTitle="Ошибка" error="Допускается ввод не более 900 символов!" sqref="K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decimal" allowBlank="1" showErrorMessage="1" errorTitle="Ошибка" error="Допускается ввод только неотрицательных чисел!" sqref="AE79">
      <formula1>0</formula1>
      <formula2>9.99999999999999E+23</formula2>
    </dataValidation>
    <dataValidation type="decimal" allowBlank="1" showErrorMessage="1" errorTitle="Ошибка" error="Допускается ввод только неотрицательных чисел!" sqref="AC79">
      <formula1>0</formula1>
      <formula2>9.99999999999999E+23</formula2>
    </dataValidation>
    <dataValidation type="textLength" operator="lessThanOrEqual" allowBlank="1" showInputMessage="1" showErrorMessage="1" errorTitle="Ошибка" error="Допускается ввод не более 900 символов!" sqref="K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decimal" allowBlank="1" showErrorMessage="1" errorTitle="Ошибка" error="Допускается ввод только неотрицательных чисел!" sqref="AE87">
      <formula1>0</formula1>
      <formula2>9.99999999999999E+23</formula2>
    </dataValidation>
    <dataValidation type="decimal" allowBlank="1" showErrorMessage="1" errorTitle="Ошибка" error="Допускается ввод только неотрицательных чисел!" sqref="AC87">
      <formula1>0</formula1>
      <formula2>9.99999999999999E+23</formula2>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decimal" allowBlank="1" showErrorMessage="1" errorTitle="Ошибка" error="Допускается ввод только неотрицательных чисел!" sqref="AE86">
      <formula1>0</formula1>
      <formula2>9.99999999999999E+23</formula2>
    </dataValidation>
    <dataValidation type="decimal" allowBlank="1" showErrorMessage="1" errorTitle="Ошибка" error="Допускается ввод только неотрицательных чисел!" sqref="AC86">
      <formula1>0</formula1>
      <formula2>9.99999999999999E+23</formula2>
    </dataValidation>
    <dataValidation type="textLength" operator="lessThanOrEqual" allowBlank="1" showInputMessage="1" showErrorMessage="1" errorTitle="Ошибка" error="Допускается ввод не более 900 символов!" sqref="K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decimal" allowBlank="1" showErrorMessage="1" errorTitle="Ошибка" error="Допускается ввод только неотрицательных чисел!" sqref="AE94">
      <formula1>0</formula1>
      <formula2>9.99999999999999E+23</formula2>
    </dataValidation>
    <dataValidation type="decimal" allowBlank="1" showErrorMessage="1" errorTitle="Ошибка" error="Допускается ввод только неотрицательных чисел!" sqref="AC94">
      <formula1>0</formula1>
      <formula2>9.99999999999999E+23</formula2>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decimal" allowBlank="1" showErrorMessage="1" errorTitle="Ошибка" error="Допускается ввод только неотрицательных чисел!" sqref="AE93">
      <formula1>0</formula1>
      <formula2>9.99999999999999E+23</formula2>
    </dataValidation>
    <dataValidation type="decimal" allowBlank="1" showErrorMessage="1" errorTitle="Ошибка" error="Допускается ввод только неотрицательных чисел!" sqref="AC93">
      <formula1>0</formula1>
      <formula2>9.99999999999999E+23</formula2>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decimal" allowBlank="1" showErrorMessage="1" errorTitle="Ошибка" error="Допускается ввод только неотрицательных чисел!" sqref="AE101">
      <formula1>0</formula1>
      <formula2>9.99999999999999E+23</formula2>
    </dataValidation>
    <dataValidation type="decimal" allowBlank="1" showErrorMessage="1" errorTitle="Ошибка" error="Допускается ввод только неотрицательных чисел!" sqref="AC101">
      <formula1>0</formula1>
      <formula2>9.99999999999999E+23</formula2>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decimal" allowBlank="1" showErrorMessage="1" errorTitle="Ошибка" error="Допускается ввод только неотрицательных чисел!" sqref="AE100">
      <formula1>0</formula1>
      <formula2>9.99999999999999E+23</formula2>
    </dataValidation>
    <dataValidation type="decimal" allowBlank="1" showErrorMessage="1" errorTitle="Ошибка" error="Допускается ввод только неотрицательных чисел!" sqref="AC100">
      <formula1>0</formula1>
      <formula2>9.99999999999999E+23</formula2>
    </dataValidation>
    <dataValidation type="textLength" operator="lessThanOrEqual" allowBlank="1" showInputMessage="1" showErrorMessage="1" errorTitle="Ошибка" error="Допускается ввод не более 900 символов!" sqref="K1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decimal" allowBlank="1" showErrorMessage="1" errorTitle="Ошибка" error="Допускается ввод только неотрицательных чисел!" sqref="AE108">
      <formula1>0</formula1>
      <formula2>9.99999999999999E+23</formula2>
    </dataValidation>
    <dataValidation type="decimal" allowBlank="1" showErrorMessage="1" errorTitle="Ошибка" error="Допускается ввод только неотрицательных чисел!" sqref="AC108">
      <formula1>0</formula1>
      <formula2>9.99999999999999E+23</formula2>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decimal" allowBlank="1" showErrorMessage="1" errorTitle="Ошибка" error="Допускается ввод только неотрицательных чисел!" sqref="AE107">
      <formula1>0</formula1>
      <formula2>9.99999999999999E+23</formula2>
    </dataValidation>
    <dataValidation type="decimal" allowBlank="1" showErrorMessage="1" errorTitle="Ошибка" error="Допускается ввод только неотрицательных чисел!" sqref="AC107">
      <formula1>0</formula1>
      <formula2>9.99999999999999E+23</formula2>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decimal" allowBlank="1" showErrorMessage="1" errorTitle="Ошибка" error="Допускается ввод только неотрицательных чисел!" sqref="AE115">
      <formula1>0</formula1>
      <formula2>9.99999999999999E+23</formula2>
    </dataValidation>
    <dataValidation type="decimal" allowBlank="1" showErrorMessage="1" errorTitle="Ошибка" error="Допускается ввод только неотрицательных чисел!" sqref="AC115">
      <formula1>0</formula1>
      <formula2>9.99999999999999E+23</formula2>
    </dataValidation>
    <dataValidation type="textLength" operator="lessThanOrEqual" allowBlank="1" showInputMessage="1" showErrorMessage="1" errorTitle="Ошибка" error="Допускается ввод не более 900 символов!" sqref="K1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decimal" allowBlank="1" showErrorMessage="1" errorTitle="Ошибка" error="Допускается ввод только неотрицательных чисел!" sqref="AE114">
      <formula1>0</formula1>
      <formula2>9.99999999999999E+23</formula2>
    </dataValidation>
    <dataValidation type="decimal" allowBlank="1" showErrorMessage="1" errorTitle="Ошибка" error="Допускается ввод только неотрицательных чисел!" sqref="AC114">
      <formula1>0</formula1>
      <formula2>9.99999999999999E+23</formula2>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decimal" allowBlank="1" showErrorMessage="1" errorTitle="Ошибка" error="Допускается ввод только неотрицательных чисел!" sqref="AE122">
      <formula1>0</formula1>
      <formula2>9.99999999999999E+23</formula2>
    </dataValidation>
    <dataValidation type="decimal" allowBlank="1" showErrorMessage="1" errorTitle="Ошибка" error="Допускается ввод только неотрицательных чисел!" sqref="AC122">
      <formula1>0</formula1>
      <formula2>9.99999999999999E+23</formula2>
    </dataValidation>
    <dataValidation type="textLength" operator="lessThanOrEqual" allowBlank="1" showInputMessage="1" showErrorMessage="1" errorTitle="Ошибка" error="Допускается ввод не более 900 символов!" sqref="K1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decimal" allowBlank="1" showErrorMessage="1" errorTitle="Ошибка" error="Допускается ввод только неотрицательных чисел!" sqref="AE121">
      <formula1>0</formula1>
      <formula2>9.99999999999999E+23</formula2>
    </dataValidation>
    <dataValidation type="decimal" allowBlank="1" showErrorMessage="1" errorTitle="Ошибка" error="Допускается ввод только неотрицательных чисел!" sqref="AC121">
      <formula1>0</formula1>
      <formula2>9.99999999999999E+23</formula2>
    </dataValidation>
    <dataValidation type="textLength" operator="lessThanOrEqual" allowBlank="1" showInputMessage="1" showErrorMessage="1" errorTitle="Ошибка" error="Допускается ввод не более 900 символов!" sqref="K1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decimal" allowBlank="1" showErrorMessage="1" errorTitle="Ошибка" error="Допускается ввод только неотрицательных чисел!" sqref="AE129">
      <formula1>0</formula1>
      <formula2>9.99999999999999E+23</formula2>
    </dataValidation>
    <dataValidation type="decimal" allowBlank="1" showErrorMessage="1" errorTitle="Ошибка" error="Допускается ввод только неотрицательных чисел!" sqref="AC129">
      <formula1>0</formula1>
      <formula2>9.99999999999999E+23</formula2>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decimal" allowBlank="1" showErrorMessage="1" errorTitle="Ошибка" error="Допускается ввод только неотрицательных чисел!" sqref="AE128">
      <formula1>0</formula1>
      <formula2>9.99999999999999E+23</formula2>
    </dataValidation>
    <dataValidation type="decimal" allowBlank="1" showErrorMessage="1" errorTitle="Ошибка" error="Допускается ввод только неотрицательных чисел!" sqref="AC128">
      <formula1>0</formula1>
      <formula2>9.99999999999999E+23</formula2>
    </dataValidation>
    <dataValidation type="textLength" operator="lessThanOrEqual" allowBlank="1" showInputMessage="1" showErrorMessage="1" errorTitle="Ошибка" error="Допускается ввод не более 900 символов!" sqref="K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decimal" allowBlank="1" showErrorMessage="1" errorTitle="Ошибка" error="Допускается ввод только неотрицательных чисел!" sqref="AE136">
      <formula1>0</formula1>
      <formula2>9.99999999999999E+23</formula2>
    </dataValidation>
    <dataValidation type="decimal" allowBlank="1" showErrorMessage="1" errorTitle="Ошибка" error="Допускается ввод только неотрицательных чисел!" sqref="AC136">
      <formula1>0</formula1>
      <formula2>9.99999999999999E+23</formula2>
    </dataValidation>
    <dataValidation type="textLength" operator="lessThanOrEqual" allowBlank="1" showInputMessage="1" showErrorMessage="1" errorTitle="Ошибка" error="Допускается ввод не более 900 символов!" sqref="K1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decimal" allowBlank="1" showErrorMessage="1" errorTitle="Ошибка" error="Допускается ввод только неотрицательных чисел!" sqref="AE135">
      <formula1>0</formula1>
      <formula2>9.99999999999999E+23</formula2>
    </dataValidation>
    <dataValidation type="decimal" allowBlank="1" showErrorMessage="1" errorTitle="Ошибка" error="Допускается ввод только неотрицательных чисел!" sqref="AC135">
      <formula1>0</formula1>
      <formula2>9.99999999999999E+23</formula2>
    </dataValidation>
    <dataValidation type="textLength" operator="lessThanOrEqual" allowBlank="1" showInputMessage="1" showErrorMessage="1" errorTitle="Ошибка" error="Допускается ввод не более 900 символов!" sqref="K1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decimal" allowBlank="1" showErrorMessage="1" errorTitle="Ошибка" error="Допускается ввод только неотрицательных чисел!" sqref="AE143">
      <formula1>0</formula1>
      <formula2>9.99999999999999E+23</formula2>
    </dataValidation>
    <dataValidation type="decimal" allowBlank="1" showErrorMessage="1" errorTitle="Ошибка" error="Допускается ввод только неотрицательных чисел!" sqref="AC143">
      <formula1>0</formula1>
      <formula2>9.99999999999999E+23</formula2>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decimal" allowBlank="1" showErrorMessage="1" errorTitle="Ошибка" error="Допускается ввод только неотрицательных чисел!" sqref="AE142">
      <formula1>0</formula1>
      <formula2>9.99999999999999E+23</formula2>
    </dataValidation>
    <dataValidation type="decimal" allowBlank="1" showErrorMessage="1" errorTitle="Ошибка" error="Допускается ввод только неотрицательных чисел!" sqref="AC142">
      <formula1>0</formula1>
      <formula2>9.99999999999999E+23</formula2>
    </dataValidation>
    <dataValidation type="textLength" operator="lessThanOrEqual" allowBlank="1" showInputMessage="1" showErrorMessage="1" errorTitle="Ошибка" error="Допускается ввод не более 900 символов!" sqref="K1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decimal" allowBlank="1" showErrorMessage="1" errorTitle="Ошибка" error="Допускается ввод только неотрицательных чисел!" sqref="AE150">
      <formula1>0</formula1>
      <formula2>9.99999999999999E+23</formula2>
    </dataValidation>
    <dataValidation type="decimal" allowBlank="1" showErrorMessage="1" errorTitle="Ошибка" error="Допускается ввод только неотрицательных чисел!" sqref="AC150">
      <formula1>0</formula1>
      <formula2>9.99999999999999E+23</formula2>
    </dataValidation>
    <dataValidation type="textLength" operator="lessThanOrEqual" allowBlank="1" showInputMessage="1" showErrorMessage="1" errorTitle="Ошибка" error="Допускается ввод не более 900 символов!" sqref="K1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decimal" allowBlank="1" showErrorMessage="1" errorTitle="Ошибка" error="Допускается ввод только неотрицательных чисел!" sqref="AE149">
      <formula1>0</formula1>
      <formula2>9.99999999999999E+23</formula2>
    </dataValidation>
    <dataValidation type="decimal" allowBlank="1" showErrorMessage="1" errorTitle="Ошибка" error="Допускается ввод только неотрицательных чисел!" sqref="AC149">
      <formula1>0</formula1>
      <formula2>9.99999999999999E+23</formula2>
    </dataValidation>
    <dataValidation type="textLength" operator="lessThanOrEqual" allowBlank="1" showInputMessage="1" showErrorMessage="1" errorTitle="Ошибка" error="Допускается ввод не более 900 символов!" sqref="K1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decimal" allowBlank="1" showErrorMessage="1" errorTitle="Ошибка" error="Допускается ввод только неотрицательных чисел!" sqref="AE157">
      <formula1>0</formula1>
      <formula2>9.99999999999999E+23</formula2>
    </dataValidation>
    <dataValidation type="decimal" allowBlank="1" showErrorMessage="1" errorTitle="Ошибка" error="Допускается ввод только неотрицательных чисел!" sqref="AC157">
      <formula1>0</formula1>
      <formula2>9.99999999999999E+23</formula2>
    </dataValidation>
    <dataValidation type="textLength" operator="lessThanOrEqual" allowBlank="1" showInputMessage="1" showErrorMessage="1" errorTitle="Ошибка" error="Допускается ввод не более 900 символов!" sqref="K1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decimal" allowBlank="1" showErrorMessage="1" errorTitle="Ошибка" error="Допускается ввод только неотрицательных чисел!" sqref="AE156">
      <formula1>0</formula1>
      <formula2>9.99999999999999E+23</formula2>
    </dataValidation>
    <dataValidation type="decimal" allowBlank="1" showErrorMessage="1" errorTitle="Ошибка" error="Допускается ввод только неотрицательных чисел!" sqref="AC156">
      <formula1>0</formula1>
      <formula2>9.99999999999999E+23</formula2>
    </dataValidation>
    <dataValidation type="textLength" operator="lessThanOrEqual" allowBlank="1" showInputMessage="1" showErrorMessage="1" errorTitle="Ошибка" error="Допускается ввод не более 900 символов!" sqref="K1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decimal" allowBlank="1" showErrorMessage="1" errorTitle="Ошибка" error="Допускается ввод только неотрицательных чисел!" sqref="AE164">
      <formula1>0</formula1>
      <formula2>9.99999999999999E+23</formula2>
    </dataValidation>
    <dataValidation type="decimal" allowBlank="1" showErrorMessage="1" errorTitle="Ошибка" error="Допускается ввод только неотрицательных чисел!" sqref="AC164">
      <formula1>0</formula1>
      <formula2>9.99999999999999E+23</formula2>
    </dataValidation>
    <dataValidation type="textLength" operator="lessThanOrEqual" allowBlank="1" showInputMessage="1" showErrorMessage="1" errorTitle="Ошибка" error="Допускается ввод не более 900 символов!" sqref="K1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decimal" allowBlank="1" showErrorMessage="1" errorTitle="Ошибка" error="Допускается ввод только неотрицательных чисел!" sqref="AE163">
      <formula1>0</formula1>
      <formula2>9.99999999999999E+23</formula2>
    </dataValidation>
    <dataValidation type="decimal" allowBlank="1" showErrorMessage="1" errorTitle="Ошибка" error="Допускается ввод только неотрицательных чисел!" sqref="AC163">
      <formula1>0</formula1>
      <formula2>9.99999999999999E+23</formula2>
    </dataValidation>
    <dataValidation type="textLength" operator="lessThanOrEqual" allowBlank="1" showInputMessage="1" showErrorMessage="1" errorTitle="Ошибка" error="Допускается ввод не более 900 символов!" sqref="K1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
      <formula1>"a"</formula1>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decimal" allowBlank="1" showErrorMessage="1" errorTitle="Ошибка" error="Допускается ввод только неотрицательных чисел!" sqref="AE171">
      <formula1>0</formula1>
      <formula2>9.99999999999999E+23</formula2>
    </dataValidation>
    <dataValidation type="decimal" allowBlank="1" showErrorMessage="1" errorTitle="Ошибка" error="Допускается ввод только неотрицательных чисел!" sqref="AC171">
      <formula1>0</formula1>
      <formula2>9.99999999999999E+23</formula2>
    </dataValidation>
    <dataValidation type="textLength" operator="lessThanOrEqual" allowBlank="1" showInputMessage="1" showErrorMessage="1" errorTitle="Ошибка" error="Допускается ввод не более 900 символов!" sqref="K1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decimal" allowBlank="1" showErrorMessage="1" errorTitle="Ошибка" error="Допускается ввод только неотрицательных чисел!" sqref="AE170">
      <formula1>0</formula1>
      <formula2>9.99999999999999E+23</formula2>
    </dataValidation>
    <dataValidation type="decimal" allowBlank="1" showErrorMessage="1" errorTitle="Ошибка" error="Допускается ввод только неотрицательных чисел!" sqref="AC170">
      <formula1>0</formula1>
      <formula2>9.99999999999999E+23</formula2>
    </dataValidation>
    <dataValidation type="textLength" operator="lessThanOrEqual" allowBlank="1" showInputMessage="1" showErrorMessage="1" errorTitle="Ошибка" error="Допускается ввод не более 900 символов!" sqref="K1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decimal" allowBlank="1" showErrorMessage="1" errorTitle="Ошибка" error="Допускается ввод только неотрицательных чисел!" sqref="AE178">
      <formula1>0</formula1>
      <formula2>9.99999999999999E+23</formula2>
    </dataValidation>
    <dataValidation type="decimal" allowBlank="1" showErrorMessage="1" errorTitle="Ошибка" error="Допускается ввод только неотрицательных чисел!" sqref="AC178">
      <formula1>0</formula1>
      <formula2>9.99999999999999E+23</formula2>
    </dataValidation>
    <dataValidation type="textLength" operator="lessThanOrEqual" allowBlank="1" showInputMessage="1" showErrorMessage="1" errorTitle="Ошибка" error="Допускается ввод не более 900 символов!" sqref="K1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decimal" allowBlank="1" showErrorMessage="1" errorTitle="Ошибка" error="Допускается ввод только неотрицательных чисел!" sqref="AE177">
      <formula1>0</formula1>
      <formula2>9.99999999999999E+23</formula2>
    </dataValidation>
    <dataValidation type="decimal" allowBlank="1" showErrorMessage="1" errorTitle="Ошибка" error="Допускается ввод только неотрицательных чисел!" sqref="AC177">
      <formula1>0</formula1>
      <formula2>9.99999999999999E+23</formula2>
    </dataValidation>
    <dataValidation type="textLength" operator="lessThanOrEqual" allowBlank="1" showInputMessage="1" showErrorMessage="1" errorTitle="Ошибка" error="Допускается ввод не более 900 символов!" sqref="K1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decimal" allowBlank="1" showErrorMessage="1" errorTitle="Ошибка" error="Допускается ввод только неотрицательных чисел!" sqref="AE185">
      <formula1>0</formula1>
      <formula2>9.99999999999999E+23</formula2>
    </dataValidation>
    <dataValidation type="decimal" allowBlank="1" showErrorMessage="1" errorTitle="Ошибка" error="Допускается ввод только неотрицательных чисел!" sqref="AC185">
      <formula1>0</formula1>
      <formula2>9.99999999999999E+23</formula2>
    </dataValidation>
    <dataValidation type="textLength" operator="lessThanOrEqual" allowBlank="1" showInputMessage="1" showErrorMessage="1" errorTitle="Ошибка" error="Допускается ввод не более 900 символов!" sqref="K1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decimal" allowBlank="1" showErrorMessage="1" errorTitle="Ошибка" error="Допускается ввод только неотрицательных чисел!" sqref="AE184">
      <formula1>0</formula1>
      <formula2>9.99999999999999E+23</formula2>
    </dataValidation>
    <dataValidation type="decimal" allowBlank="1" showErrorMessage="1" errorTitle="Ошибка" error="Допускается ввод только неотрицательных чисел!" sqref="AC184">
      <formula1>0</formula1>
      <formula2>9.99999999999999E+23</formula2>
    </dataValidation>
    <dataValidation type="textLength" operator="lessThanOrEqual" allowBlank="1" showInputMessage="1" showErrorMessage="1" errorTitle="Ошибка" error="Допускается ввод не более 900 символов!" sqref="K1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decimal" allowBlank="1" showErrorMessage="1" errorTitle="Ошибка" error="Допускается ввод только неотрицательных чисел!" sqref="AE192">
      <formula1>0</formula1>
      <formula2>9.99999999999999E+23</formula2>
    </dataValidation>
    <dataValidation type="decimal" allowBlank="1" showErrorMessage="1" errorTitle="Ошибка" error="Допускается ввод только неотрицательных чисел!" sqref="AC192">
      <formula1>0</formula1>
      <formula2>9.99999999999999E+23</formula2>
    </dataValidation>
    <dataValidation type="textLength" operator="lessThanOrEqual" allowBlank="1" showInputMessage="1" showErrorMessage="1" errorTitle="Ошибка" error="Допускается ввод не более 900 символов!" sqref="K1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decimal" allowBlank="1" showErrorMessage="1" errorTitle="Ошибка" error="Допускается ввод только неотрицательных чисел!" sqref="AE191">
      <formula1>0</formula1>
      <formula2>9.99999999999999E+23</formula2>
    </dataValidation>
    <dataValidation type="decimal" allowBlank="1" showErrorMessage="1" errorTitle="Ошибка" error="Допускается ввод только неотрицательных чисел!" sqref="AC191">
      <formula1>0</formula1>
      <formula2>9.99999999999999E+23</formula2>
    </dataValidation>
    <dataValidation type="textLength" operator="lessThanOrEqual" allowBlank="1" showInputMessage="1" showErrorMessage="1" errorTitle="Ошибка" error="Допускается ввод не более 900 символов!" sqref="K1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1">
      <formula1>"a"</formula1>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textLength" operator="lessThanOrEqual" allowBlank="1" showInputMessage="1" showErrorMessage="1" errorTitle="Ошибка" error="Допускается ввод не более 900 символов!" sqref="K1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decimal" allowBlank="1" showErrorMessage="1" errorTitle="Ошибка" error="Допускается ввод только неотрицательных чисел!" sqref="AE190">
      <formula1>0</formula1>
      <formula2>9.99999999999999E+23</formula2>
    </dataValidation>
    <dataValidation type="decimal" allowBlank="1" showErrorMessage="1" errorTitle="Ошибка" error="Допускается ввод только неотрицательных чисел!" sqref="AC190">
      <formula1>0</formula1>
      <formula2>9.99999999999999E+23</formula2>
    </dataValidation>
    <dataValidation type="textLength" operator="lessThanOrEqual" allowBlank="1" showInputMessage="1" showErrorMessage="1" errorTitle="Ошибка" error="Допускается ввод не более 900 символов!" sqref="K1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textLength" operator="lessThanOrEqual" allowBlank="1" showInputMessage="1" showErrorMessage="1" errorTitle="Ошибка" error="Допускается ввод не более 900 символов!" sqref="K1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textLength" operator="lessThanOrEqual" allowBlank="1" showInputMessage="1" showErrorMessage="1" errorTitle="Ошибка" error="Допускается ввод не более 900 символов!" sqref="M188">
      <formula1>900</formula1>
    </dataValidation>
    <dataValidation type="textLength" operator="lessThanOrEqual" allowBlank="1" showInputMessage="1" showErrorMessage="1" errorTitle="Ошибка" error="Допускается ввод не более 900 символов!" sqref="K1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textLength" operator="lessThanOrEqual" allowBlank="1" showInputMessage="1" showErrorMessage="1" errorTitle="Ошибка" error="Допускается ввод не более 900 символов!" sqref="K1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decimal" allowBlank="1" showErrorMessage="1" errorTitle="Ошибка" error="Допускается ввод только неотрицательных чисел!" sqref="AE183">
      <formula1>0</formula1>
      <formula2>9.99999999999999E+23</formula2>
    </dataValidation>
    <dataValidation type="decimal" allowBlank="1" showErrorMessage="1" errorTitle="Ошибка" error="Допускается ввод только неотрицательных чисел!" sqref="AC183">
      <formula1>0</formula1>
      <formula2>9.99999999999999E+23</formula2>
    </dataValidation>
    <dataValidation type="textLength" operator="lessThanOrEqual" allowBlank="1" showInputMessage="1" showErrorMessage="1" errorTitle="Ошибка" error="Допускается ввод не более 900 символов!" sqref="K1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textLength" operator="lessThanOrEqual" allowBlank="1" showInputMessage="1" showErrorMessage="1" errorTitle="Ошибка" error="Допускается ввод не более 900 символов!" sqref="K1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textLength" operator="lessThanOrEqual" allowBlank="1" showInputMessage="1" showErrorMessage="1" errorTitle="Ошибка" error="Допускается ввод не более 900 символов!" sqref="M181">
      <formula1>900</formula1>
    </dataValidation>
    <dataValidation type="textLength" operator="lessThanOrEqual" allowBlank="1" showInputMessage="1" showErrorMessage="1" errorTitle="Ошибка" error="Допускается ввод не более 900 символов!" sqref="K1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textLength" operator="lessThanOrEqual" allowBlank="1" showInputMessage="1" showErrorMessage="1" errorTitle="Ошибка" error="Допускается ввод не более 900 символов!" sqref="K1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
      <formula1>"a"</formula1>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decimal" allowBlank="1" showErrorMessage="1" errorTitle="Ошибка" error="Допускается ввод только неотрицательных чисел!" sqref="AE176">
      <formula1>0</formula1>
      <formula2>9.99999999999999E+23</formula2>
    </dataValidation>
    <dataValidation type="decimal" allowBlank="1" showErrorMessage="1" errorTitle="Ошибка" error="Допускается ввод только неотрицательных чисел!" sqref="AC176">
      <formula1>0</formula1>
      <formula2>9.99999999999999E+23</formula2>
    </dataValidation>
    <dataValidation type="textLength" operator="lessThanOrEqual" allowBlank="1" showInputMessage="1" showErrorMessage="1" errorTitle="Ошибка" error="Допускается ввод не более 900 символов!" sqref="K1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textLength" operator="lessThanOrEqual" allowBlank="1" showInputMessage="1" showErrorMessage="1" errorTitle="Ошибка" error="Допускается ввод не более 900 символов!" sqref="K1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textLength" operator="lessThanOrEqual" allowBlank="1" showInputMessage="1" showErrorMessage="1" errorTitle="Ошибка" error="Допускается ввод не более 900 символов!" sqref="M174">
      <formula1>900</formula1>
    </dataValidation>
    <dataValidation type="textLength" operator="lessThanOrEqual" allowBlank="1" showInputMessage="1" showErrorMessage="1" errorTitle="Ошибка" error="Допускается ввод не более 900 символов!" sqref="K1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textLength" operator="lessThanOrEqual" allowBlank="1" showInputMessage="1" showErrorMessage="1" errorTitle="Ошибка" error="Допускается ввод не более 900 символов!" sqref="K1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decimal" allowBlank="1" showErrorMessage="1" errorTitle="Ошибка" error="Допускается ввод только неотрицательных чисел!" sqref="AE169">
      <formula1>0</formula1>
      <formula2>9.99999999999999E+23</formula2>
    </dataValidation>
    <dataValidation type="decimal" allowBlank="1" showErrorMessage="1" errorTitle="Ошибка" error="Допускается ввод только неотрицательных чисел!" sqref="AC169">
      <formula1>0</formula1>
      <formula2>9.99999999999999E+23</formula2>
    </dataValidation>
    <dataValidation type="textLength" operator="lessThanOrEqual" allowBlank="1" showInputMessage="1" showErrorMessage="1" errorTitle="Ошибка" error="Допускается ввод не более 900 символов!" sqref="K1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textLength" operator="lessThanOrEqual" allowBlank="1" showInputMessage="1" showErrorMessage="1" errorTitle="Ошибка" error="Допускается ввод не более 900 символов!" sqref="K1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textLength" operator="lessThanOrEqual" allowBlank="1" showInputMessage="1" showErrorMessage="1" errorTitle="Ошибка" error="Допускается ввод не более 900 символов!" sqref="M167">
      <formula1>900</formula1>
    </dataValidation>
    <dataValidation type="textLength" operator="lessThanOrEqual" allowBlank="1" showInputMessage="1" showErrorMessage="1" errorTitle="Ошибка" error="Допускается ввод не более 900 символов!" sqref="K1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textLength" operator="lessThanOrEqual" allowBlank="1" showInputMessage="1" showErrorMessage="1" errorTitle="Ошибка" error="Допускается ввод не более 900 символов!" sqref="K1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decimal" allowBlank="1" showErrorMessage="1" errorTitle="Ошибка" error="Допускается ввод только неотрицательных чисел!" sqref="AE162">
      <formula1>0</formula1>
      <formula2>9.99999999999999E+23</formula2>
    </dataValidation>
    <dataValidation type="decimal" allowBlank="1" showErrorMessage="1" errorTitle="Ошибка" error="Допускается ввод только неотрицательных чисел!" sqref="AC162">
      <formula1>0</formula1>
      <formula2>9.99999999999999E+23</formula2>
    </dataValidation>
    <dataValidation type="textLength" operator="lessThanOrEqual" allowBlank="1" showInputMessage="1" showErrorMessage="1" errorTitle="Ошибка" error="Допускается ввод не более 900 символов!" sqref="K1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textLength" operator="lessThanOrEqual" allowBlank="1" showInputMessage="1" showErrorMessage="1" errorTitle="Ошибка" error="Допускается ввод не более 900 символов!" sqref="K1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textLength" operator="lessThanOrEqual" allowBlank="1" showInputMessage="1" showErrorMessage="1" errorTitle="Ошибка" error="Допускается ввод не более 900 символов!" sqref="M160">
      <formula1>900</formula1>
    </dataValidation>
    <dataValidation type="textLength" operator="lessThanOrEqual" allowBlank="1" showInputMessage="1" showErrorMessage="1" errorTitle="Ошибка" error="Допускается ввод не более 900 символов!" sqref="K1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textLength" operator="lessThanOrEqual" allowBlank="1" showInputMessage="1" showErrorMessage="1" errorTitle="Ошибка" error="Допускается ввод не более 900 символов!" sqref="K1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decimal" allowBlank="1" showErrorMessage="1" errorTitle="Ошибка" error="Допускается ввод только неотрицательных чисел!" sqref="AE155">
      <formula1>0</formula1>
      <formula2>9.99999999999999E+23</formula2>
    </dataValidation>
    <dataValidation type="decimal" allowBlank="1" showErrorMessage="1" errorTitle="Ошибка" error="Допускается ввод только неотрицательных чисел!" sqref="AC155">
      <formula1>0</formula1>
      <formula2>9.99999999999999E+23</formula2>
    </dataValidation>
    <dataValidation type="textLength" operator="lessThanOrEqual" allowBlank="1" showInputMessage="1" showErrorMessage="1" errorTitle="Ошибка" error="Допускается ввод не более 900 символов!" sqref="K1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textLength" operator="lessThanOrEqual" allowBlank="1" showInputMessage="1" showErrorMessage="1" errorTitle="Ошибка" error="Допускается ввод не более 900 символов!" sqref="K1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textLength" operator="lessThanOrEqual" allowBlank="1" showInputMessage="1" showErrorMessage="1" errorTitle="Ошибка" error="Допускается ввод не более 900 символов!" sqref="M153">
      <formula1>900</formula1>
    </dataValidation>
    <dataValidation type="textLength" operator="lessThanOrEqual" allowBlank="1" showInputMessage="1" showErrorMessage="1" errorTitle="Ошибка" error="Допускается ввод не более 900 символов!" sqref="K1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textLength" operator="lessThanOrEqual" allowBlank="1" showInputMessage="1" showErrorMessage="1" errorTitle="Ошибка" error="Допускается ввод не более 900 символов!" sqref="K1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decimal" allowBlank="1" showErrorMessage="1" errorTitle="Ошибка" error="Допускается ввод только неотрицательных чисел!" sqref="AE148">
      <formula1>0</formula1>
      <formula2>9.99999999999999E+23</formula2>
    </dataValidation>
    <dataValidation type="decimal" allowBlank="1" showErrorMessage="1" errorTitle="Ошибка" error="Допускается ввод только неотрицательных чисел!" sqref="AC148">
      <formula1>0</formula1>
      <formula2>9.99999999999999E+23</formula2>
    </dataValidation>
    <dataValidation type="textLength" operator="lessThanOrEqual" allowBlank="1" showInputMessage="1" showErrorMessage="1" errorTitle="Ошибка" error="Допускается ввод не более 900 символов!" sqref="K1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textLength" operator="lessThanOrEqual" allowBlank="1" showInputMessage="1" showErrorMessage="1" errorTitle="Ошибка" error="Допускается ввод не более 900 символов!" sqref="K1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textLength" operator="lessThanOrEqual" allowBlank="1" showInputMessage="1" showErrorMessage="1" errorTitle="Ошибка" error="Допускается ввод не более 900 символов!" sqref="M146">
      <formula1>900</formula1>
    </dataValidation>
    <dataValidation type="textLength" operator="lessThanOrEqual" allowBlank="1" showInputMessage="1" showErrorMessage="1" errorTitle="Ошибка" error="Допускается ввод не более 900 символов!" sqref="K1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textLength" operator="lessThanOrEqual" allowBlank="1" showInputMessage="1" showErrorMessage="1" errorTitle="Ошибка" error="Допускается ввод не более 900 символов!" sqref="K1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decimal" allowBlank="1" showErrorMessage="1" errorTitle="Ошибка" error="Допускается ввод только неотрицательных чисел!" sqref="AE141">
      <formula1>0</formula1>
      <formula2>9.99999999999999E+23</formula2>
    </dataValidation>
    <dataValidation type="decimal" allowBlank="1" showErrorMessage="1" errorTitle="Ошибка" error="Допускается ввод только неотрицательных чисел!" sqref="AC141">
      <formula1>0</formula1>
      <formula2>9.99999999999999E+23</formula2>
    </dataValidation>
    <dataValidation type="textLength" operator="lessThanOrEqual" allowBlank="1" showInputMessage="1" showErrorMessage="1" errorTitle="Ошибка" error="Допускается ввод не более 900 символов!" sqref="K1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textLength" operator="lessThanOrEqual" allowBlank="1" showInputMessage="1" showErrorMessage="1" errorTitle="Ошибка" error="Допускается ввод не более 900 символов!" sqref="K1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textLength" operator="lessThanOrEqual" allowBlank="1" showInputMessage="1" showErrorMessage="1" errorTitle="Ошибка" error="Допускается ввод не более 900 символов!" sqref="M139">
      <formula1>900</formula1>
    </dataValidation>
    <dataValidation type="textLength" operator="lessThanOrEqual" allowBlank="1" showInputMessage="1" showErrorMessage="1" errorTitle="Ошибка" error="Допускается ввод не более 900 символов!" sqref="K1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decimal" allowBlank="1" showErrorMessage="1" errorTitle="Ошибка" error="Допускается ввод только неотрицательных чисел!" sqref="AE134">
      <formula1>0</formula1>
      <formula2>9.99999999999999E+23</formula2>
    </dataValidation>
    <dataValidation type="decimal" allowBlank="1" showErrorMessage="1" errorTitle="Ошибка" error="Допускается ввод только неотрицательных чисел!" sqref="AC134">
      <formula1>0</formula1>
      <formula2>9.99999999999999E+23</formula2>
    </dataValidation>
    <dataValidation type="textLength" operator="lessThanOrEqual" allowBlank="1" showInputMessage="1" showErrorMessage="1" errorTitle="Ошибка" error="Допускается ввод не более 900 символов!" sqref="K1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textLength" operator="lessThanOrEqual" allowBlank="1" showInputMessage="1" showErrorMessage="1" errorTitle="Ошибка" error="Допускается ввод не более 900 символов!" sqref="K1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textLength" operator="lessThanOrEqual" allowBlank="1" showInputMessage="1" showErrorMessage="1" errorTitle="Ошибка" error="Допускается ввод не более 900 символов!" sqref="M132">
      <formula1>900</formula1>
    </dataValidation>
    <dataValidation type="textLength" operator="lessThanOrEqual" allowBlank="1" showInputMessage="1" showErrorMessage="1" errorTitle="Ошибка" error="Допускается ввод не более 900 символов!" sqref="K1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decimal" allowBlank="1" showErrorMessage="1" errorTitle="Ошибка" error="Допускается ввод только неотрицательных чисел!" sqref="AE127">
      <formula1>0</formula1>
      <formula2>9.99999999999999E+23</formula2>
    </dataValidation>
    <dataValidation type="decimal" allowBlank="1" showErrorMessage="1" errorTitle="Ошибка" error="Допускается ввод только неотрицательных чисел!" sqref="AC127">
      <formula1>0</formula1>
      <formula2>9.99999999999999E+23</formula2>
    </dataValidation>
    <dataValidation type="textLength" operator="lessThanOrEqual" allowBlank="1" showInputMessage="1" showErrorMessage="1" errorTitle="Ошибка" error="Допускается ввод не более 900 символов!" sqref="K1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textLength" operator="lessThanOrEqual" allowBlank="1" showInputMessage="1" showErrorMessage="1" errorTitle="Ошибка" error="Допускается ввод не более 900 символов!" sqref="M125">
      <formula1>900</formula1>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textLength" operator="lessThanOrEqual" allowBlank="1" showInputMessage="1" showErrorMessage="1" errorTitle="Ошибка" error="Допускается ввод не более 900 символов!" sqref="K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decimal" allowBlank="1" showErrorMessage="1" errorTitle="Ошибка" error="Допускается ввод только неотрицательных чисел!" sqref="AE120">
      <formula1>0</formula1>
      <formula2>9.99999999999999E+23</formula2>
    </dataValidation>
    <dataValidation type="decimal" allowBlank="1" showErrorMessage="1" errorTitle="Ошибка" error="Допускается ввод только неотрицательных чисел!" sqref="AC120">
      <formula1>0</formula1>
      <formula2>9.99999999999999E+23</formula2>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textLength" operator="lessThanOrEqual" allowBlank="1" showInputMessage="1" showErrorMessage="1" errorTitle="Ошибка" error="Допускается ввод не более 900 символов!" sqref="M118">
      <formula1>900</formula1>
    </dataValidation>
    <dataValidation type="textLength" operator="lessThanOrEqual" allowBlank="1" showInputMessage="1" showErrorMessage="1" errorTitle="Ошибка" error="Допускается ввод не более 900 символов!" sqref="K1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textLength" operator="lessThanOrEqual" allowBlank="1" showInputMessage="1" showErrorMessage="1" errorTitle="Ошибка" error="Допускается ввод не более 900 символов!" sqref="K1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decimal" allowBlank="1" showErrorMessage="1" errorTitle="Ошибка" error="Допускается ввод только неотрицательных чисел!" sqref="AE113">
      <formula1>0</formula1>
      <formula2>9.99999999999999E+23</formula2>
    </dataValidation>
    <dataValidation type="decimal" allowBlank="1" showErrorMessage="1" errorTitle="Ошибка" error="Допускается ввод только неотрицательных чисел!" sqref="AC113">
      <formula1>0</formula1>
      <formula2>9.99999999999999E+23</formula2>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textLength" operator="lessThanOrEqual" allowBlank="1" showInputMessage="1" showErrorMessage="1" errorTitle="Ошибка" error="Допускается ввод не более 900 символов!" sqref="M111">
      <formula1>900</formula1>
    </dataValidation>
    <dataValidation type="textLength" operator="lessThanOrEqual" allowBlank="1" showInputMessage="1" showErrorMessage="1" errorTitle="Ошибка" error="Допускается ввод не более 900 символов!" sqref="K1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textLength" operator="lessThanOrEqual" allowBlank="1" showInputMessage="1" showErrorMessage="1" errorTitle="Ошибка" error="Допускается ввод не более 900 символов!" sqref="K1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decimal" allowBlank="1" showErrorMessage="1" errorTitle="Ошибка" error="Допускается ввод только неотрицательных чисел!" sqref="AE106">
      <formula1>0</formula1>
      <formula2>9.99999999999999E+23</formula2>
    </dataValidation>
    <dataValidation type="decimal" allowBlank="1" showErrorMessage="1" errorTitle="Ошибка" error="Допускается ввод только неотрицательных чисел!" sqref="AC106">
      <formula1>0</formula1>
      <formula2>9.99999999999999E+23</formula2>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textLength" operator="lessThanOrEqual" allowBlank="1" showInputMessage="1" showErrorMessage="1" errorTitle="Ошибка" error="Допускается ввод не более 900 символов!" sqref="M104">
      <formula1>900</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decimal" allowBlank="1" showErrorMessage="1" errorTitle="Ошибка" error="Допускается ввод только неотрицательных чисел!" sqref="AE99">
      <formula1>0</formula1>
      <formula2>9.99999999999999E+23</formula2>
    </dataValidation>
    <dataValidation type="decimal" allowBlank="1" showErrorMessage="1" errorTitle="Ошибка" error="Допускается ввод только неотрицательных чисел!" sqref="AC99">
      <formula1>0</formula1>
      <formula2>9.99999999999999E+23</formula2>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textLength" operator="lessThanOrEqual" allowBlank="1" showInputMessage="1" showErrorMessage="1" errorTitle="Ошибка" error="Допускается ввод не более 900 символов!" sqref="M97">
      <formula1>900</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decimal" allowBlank="1" showErrorMessage="1" errorTitle="Ошибка" error="Допускается ввод только неотрицательных чисел!" sqref="AE92">
      <formula1>0</formula1>
      <formula2>9.99999999999999E+23</formula2>
    </dataValidation>
    <dataValidation type="decimal" allowBlank="1" showErrorMessage="1" errorTitle="Ошибка" error="Допускается ввод только неотрицательных чисел!" sqref="AC92">
      <formula1>0</formula1>
      <formula2>9.99999999999999E+23</formula2>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textLength" operator="lessThanOrEqual" allowBlank="1" showInputMessage="1" showErrorMessage="1" errorTitle="Ошибка" error="Допускается ввод не более 900 символов!" sqref="K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textLength" operator="lessThanOrEqual" allowBlank="1" showInputMessage="1" showErrorMessage="1" errorTitle="Ошибка" error="Допускается ввод не более 900 символов!" sqref="M90">
      <formula1>900</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decimal" allowBlank="1" showErrorMessage="1" errorTitle="Ошибка" error="Допускается ввод только неотрицательных чисел!" sqref="AE85">
      <formula1>0</formula1>
      <formula2>9.99999999999999E+23</formula2>
    </dataValidation>
    <dataValidation type="decimal" allowBlank="1" showErrorMessage="1" errorTitle="Ошибка" error="Допускается ввод только неотрицательных чисел!" sqref="AC85">
      <formula1>0</formula1>
      <formula2>9.99999999999999E+23</formula2>
    </dataValidation>
    <dataValidation type="textLength" operator="lessThanOrEqual" allowBlank="1" showInputMessage="1" showErrorMessage="1" errorTitle="Ошибка" error="Допускается ввод не более 900 символов!" sqref="K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textLength" operator="lessThanOrEqual" allowBlank="1" showInputMessage="1" showErrorMessage="1" errorTitle="Ошибка" error="Допускается ввод не более 900 символов!" sqref="M83">
      <formula1>900</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decimal" allowBlank="1" showErrorMessage="1" errorTitle="Ошибка" error="Допускается ввод только неотрицательных чисел!" sqref="AE78">
      <formula1>0</formula1>
      <formula2>9.99999999999999E+23</formula2>
    </dataValidation>
    <dataValidation type="decimal" allowBlank="1" showErrorMessage="1" errorTitle="Ошибка" error="Допускается ввод только неотрицательных чисел!" sqref="AC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M76">
      <formula1>900</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textLength" operator="lessThanOrEqual" allowBlank="1" showInputMessage="1" showErrorMessage="1" errorTitle="Ошибка" error="Допускается ввод не более 900 символов!" sqref="K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textLength" operator="lessThanOrEqual" allowBlank="1" showInputMessage="1" showErrorMessage="1" errorTitle="Ошибка" error="Допускается ввод не более 900 символов!" sqref="M69">
      <formula1>900</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textLength" operator="lessThanOrEqual" allowBlank="1" showInputMessage="1" showErrorMessage="1" errorTitle="Ошибка" error="Допускается ввод не более 900 символов!" sqref="K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decimal" allowBlank="1" showErrorMessage="1" errorTitle="Ошибка" error="Допускается ввод только неотрицательных чисел!" sqref="AE64">
      <formula1>0</formula1>
      <formula2>9.99999999999999E+23</formula2>
    </dataValidation>
    <dataValidation type="decimal" allowBlank="1" showErrorMessage="1" errorTitle="Ошибка" error="Допускается ввод только неотрицательных чисел!" sqref="AC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textLength" operator="lessThanOrEqual" allowBlank="1" showInputMessage="1" showErrorMessage="1" errorTitle="Ошибка" error="Допускается ввод не более 900 символов!" sqref="M62">
      <formula1>900</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decimal" allowBlank="1" showErrorMessage="1" errorTitle="Ошибка" error="Допускается ввод только неотрицательных чисел!" sqref="AE52">
      <formula1>0</formula1>
      <formula2>9.99999999999999E+23</formula2>
    </dataValidation>
    <dataValidation type="decimal" allowBlank="1" showErrorMessage="1" errorTitle="Ошибка" error="Допускается ввод только неотрицательных чисел!" sqref="AC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decimal" allowBlank="1" showErrorMessage="1" errorTitle="Ошибка" error="Допускается ввод только неотрицательных чисел!" sqref="AE51">
      <formula1>0</formula1>
      <formula2>9.99999999999999E+23</formula2>
    </dataValidation>
    <dataValidation type="decimal" allowBlank="1" showErrorMessage="1" errorTitle="Ошибка" error="Допускается ввод только неотрицательных чисел!" sqref="AC51">
      <formula1>0</formula1>
      <formula2>9.99999999999999E+23</formula2>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decimal" allowBlank="1" showErrorMessage="1" errorTitle="Ошибка" error="Допускается ввод только неотрицательных чисел!" sqref="AE45">
      <formula1>0</formula1>
      <formula2>9.99999999999999E+23</formula2>
    </dataValidation>
    <dataValidation type="decimal" allowBlank="1" showErrorMessage="1" errorTitle="Ошибка" error="Допускается ввод только неотрицательных чисел!" sqref="AC45">
      <formula1>0</formula1>
      <formula2>9.99999999999999E+23</formula2>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decimal" allowBlank="1" showErrorMessage="1" errorTitle="Ошибка" error="Допускается ввод только неотрицательных чисел!" sqref="AE44">
      <formula1>0</formula1>
      <formula2>9.99999999999999E+23</formula2>
    </dataValidation>
    <dataValidation type="decimal" allowBlank="1" showErrorMessage="1" errorTitle="Ошибка" error="Допускается ввод только неотрицательных чисел!" sqref="AC44">
      <formula1>0</formula1>
      <formula2>9.99999999999999E+23</formula2>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decimal" allowBlank="1" showErrorMessage="1" errorTitle="Ошибка" error="Допускается ввод только неотрицательных чисел!" sqref="AE38">
      <formula1>0</formula1>
      <formula2>9.99999999999999E+23</formula2>
    </dataValidation>
    <dataValidation type="decimal" allowBlank="1" showErrorMessage="1" errorTitle="Ошибка" error="Допускается ввод только неотрицательных чисел!" sqref="AC38">
      <formula1>0</formula1>
      <formula2>9.99999999999999E+23</formula2>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decimal" allowBlank="1" showErrorMessage="1" errorTitle="Ошибка" error="Допускается ввод только неотрицательных чисел!" sqref="AE31">
      <formula1>0</formula1>
      <formula2>9.99999999999999E+23</formula2>
    </dataValidation>
    <dataValidation type="decimal" allowBlank="1" showErrorMessage="1" errorTitle="Ошибка" error="Допускается ввод только неотрицательных чисел!" sqref="AC31">
      <formula1>0</formula1>
      <formula2>9.99999999999999E+23</formula2>
    </dataValidation>
    <dataValidation type="textLength" operator="lessThanOrEqual" allowBlank="1" showInputMessage="1" showErrorMessage="1" errorTitle="Ошибка" error="Допускается ввод не более 900 символов!" sqref="K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decimal" allowBlank="1" showErrorMessage="1" errorTitle="Ошибка" error="Допускается ввод только неотрицательных чисел!" sqref="AE30">
      <formula1>0</formula1>
      <formula2>9.99999999999999E+23</formula2>
    </dataValidation>
    <dataValidation type="decimal" allowBlank="1" showErrorMessage="1" errorTitle="Ошибка" error="Допускается ввод только неотрицательных чисел!" sqref="AC30">
      <formula1>0</formula1>
      <formula2>9.99999999999999E+23</formula2>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decimal" allowBlank="1" showErrorMessage="1" errorTitle="Ошибка" error="Допускается ввод только неотрицательных чисел!" sqref="AE24">
      <formula1>0</formula1>
      <formula2>9.99999999999999E+23</formula2>
    </dataValidation>
    <dataValidation type="decimal" allowBlank="1" showErrorMessage="1" errorTitle="Ошибка" error="Допускается ввод только неотрицательных чисел!" sqref="AC24">
      <formula1>0</formula1>
      <formula2>9.99999999999999E+23</formula2>
    </dataValidation>
    <dataValidation type="textLength" operator="lessThanOrEqual" allowBlank="1" showInputMessage="1" showErrorMessage="1" errorTitle="Ошибка" error="Допускается ввод не более 900 символов!" sqref="K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decimal" allowBlank="1" showErrorMessage="1" errorTitle="Ошибка" error="Допускается ввод только неотрицательных чисел!" sqref="AE57">
      <formula1>0</formula1>
      <formula2>9.99999999999999E+23</formula2>
    </dataValidation>
    <dataValidation type="decimal" allowBlank="1" showErrorMessage="1" errorTitle="Ошибка" error="Допускается ввод только неотрицательных чисел!" sqref="AC57">
      <formula1>0</formula1>
      <formula2>9.99999999999999E+23</formula2>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textLength" operator="lessThanOrEqual" allowBlank="1" showInputMessage="1" showErrorMessage="1" errorTitle="Ошибка" error="Допускается ввод не более 900 символов!" sqref="M55">
      <formula1>900</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decimal" allowBlank="1" showErrorMessage="1" errorTitle="Ошибка" error="Допускается ввод только неотрицательных чисел!" sqref="AE50">
      <formula1>0</formula1>
      <formula2>9.99999999999999E+23</formula2>
    </dataValidation>
    <dataValidation type="decimal" allowBlank="1" showErrorMessage="1" errorTitle="Ошибка" error="Допускается ввод только неотрицательных чисел!" sqref="AC50">
      <formula1>0</formula1>
      <formula2>9.99999999999999E+23</formula2>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textLength" operator="lessThanOrEqual" allowBlank="1" showInputMessage="1" showErrorMessage="1" errorTitle="Ошибка" error="Допускается ввод не более 900 символов!" sqref="K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textLength" operator="lessThanOrEqual" allowBlank="1" showInputMessage="1" showErrorMessage="1" errorTitle="Ошибка" error="Допускается ввод не более 900 символов!" sqref="M48">
      <formula1>900</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decimal" allowBlank="1" showErrorMessage="1" errorTitle="Ошибка" error="Допускается ввод только неотрицательных чисел!" sqref="AE43">
      <formula1>0</formula1>
      <formula2>9.99999999999999E+23</formula2>
    </dataValidation>
    <dataValidation type="decimal" allowBlank="1" showErrorMessage="1" errorTitle="Ошибка" error="Допускается ввод только неотрицательных чисел!" sqref="AC43">
      <formula1>0</formula1>
      <formula2>9.99999999999999E+23</formula2>
    </dataValidation>
    <dataValidation type="textLength" operator="lessThanOrEqual" allowBlank="1" showInputMessage="1" showErrorMessage="1" errorTitle="Ошибка" error="Допускается ввод не более 900 символов!" sqref="K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textLength" operator="lessThanOrEqual" allowBlank="1" showInputMessage="1" showErrorMessage="1" errorTitle="Ошибка" error="Допускается ввод не более 900 символов!" sqref="M41">
      <formula1>900</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decimal" allowBlank="1" showErrorMessage="1" errorTitle="Ошибка" error="Допускается ввод только неотрицательных чисел!" sqref="AE36">
      <formula1>0</formula1>
      <formula2>9.99999999999999E+23</formula2>
    </dataValidation>
    <dataValidation type="decimal" allowBlank="1" showErrorMessage="1" errorTitle="Ошибка" error="Допускается ввод только неотрицательных чисел!" sqref="AC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textLength" operator="lessThanOrEqual" allowBlank="1" showInputMessage="1" showErrorMessage="1" errorTitle="Ошибка" error="Допускается ввод не более 900 символов!" sqref="M34">
      <formula1>900</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M27">
      <formula1>900</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textLength" operator="lessThanOrEqual" allowBlank="1" showInputMessage="1" showErrorMessage="1" errorTitle="Ошибка" error="Допускается ввод не более 900 символов!" sqref="K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282">
      <formula1>0</formula1>
      <formula2>9.99999999999999E+23</formula2>
    </dataValidation>
    <dataValidation type="whole" allowBlank="1" showErrorMessage="1" errorTitle="Ошибка" error="Допускается ввод только неотрицательных целых чисел!" sqref="AF282">
      <formula1>0</formula1>
      <formula2>9.99999999999999E+23</formula2>
    </dataValidation>
    <dataValidation type="decimal" allowBlank="1" showErrorMessage="1" errorTitle="Ошибка" error="Допускается ввод только неотрицательных чисел!" sqref="AE282">
      <formula1>0</formula1>
      <formula2>9.99999999999999E+23</formula2>
    </dataValidation>
    <dataValidation type="decimal" allowBlank="1" showErrorMessage="1" errorTitle="Ошибка" error="Допускается ввод только неотрицательных чисел!" sqref="AC282">
      <formula1>0</formula1>
      <formula2>9.99999999999999E+23</formula2>
    </dataValidation>
    <dataValidation type="textLength" operator="lessThanOrEqual" allowBlank="1" showInputMessage="1" showErrorMessage="1" errorTitle="Ошибка" error="Допускается ввод не более 900 символов!" sqref="K2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2">
      <formula1>"a"</formula1>
    </dataValidation>
    <dataValidation type="whole" allowBlank="1" showErrorMessage="1" errorTitle="Ошибка" error="Допускается ввод только неотрицательных целых чисел!" sqref="AI281">
      <formula1>0</formula1>
      <formula2>9.99999999999999E+23</formula2>
    </dataValidation>
    <dataValidation type="whole" allowBlank="1" showErrorMessage="1" errorTitle="Ошибка" error="Допускается ввод только неотрицательных целых чисел!" sqref="AF281">
      <formula1>0</formula1>
      <formula2>9.99999999999999E+23</formula2>
    </dataValidation>
    <dataValidation type="decimal" allowBlank="1" showErrorMessage="1" errorTitle="Ошибка" error="Допускается ввод только неотрицательных чисел!" sqref="AE281">
      <formula1>0</formula1>
      <formula2>9.99999999999999E+23</formula2>
    </dataValidation>
    <dataValidation type="decimal" allowBlank="1" showErrorMessage="1" errorTitle="Ошибка" error="Допускается ввод только неотрицательных чисел!" sqref="AC281">
      <formula1>0</formula1>
      <formula2>9.99999999999999E+23</formula2>
    </dataValidation>
    <dataValidation type="textLength" operator="lessThanOrEqual" allowBlank="1" showInputMessage="1" showErrorMessage="1" errorTitle="Ошибка" error="Допускается ввод не более 900 символов!" sqref="K2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1">
      <formula1>"a"</formula1>
    </dataValidation>
    <dataValidation type="whole" allowBlank="1" showErrorMessage="1" errorTitle="Ошибка" error="Допускается ввод только неотрицательных целых чисел!" sqref="AI275">
      <formula1>0</formula1>
      <formula2>9.99999999999999E+23</formula2>
    </dataValidation>
    <dataValidation type="whole" allowBlank="1" showErrorMessage="1" errorTitle="Ошибка" error="Допускается ввод только неотрицательных целых чисел!" sqref="AF275">
      <formula1>0</formula1>
      <formula2>9.99999999999999E+23</formula2>
    </dataValidation>
    <dataValidation type="decimal" allowBlank="1" showErrorMessage="1" errorTitle="Ошибка" error="Допускается ввод только неотрицательных чисел!" sqref="AE275">
      <formula1>0</formula1>
      <formula2>9.99999999999999E+23</formula2>
    </dataValidation>
    <dataValidation type="decimal" allowBlank="1" showErrorMessage="1" errorTitle="Ошибка" error="Допускается ввод только неотрицательных чисел!" sqref="AC275">
      <formula1>0</formula1>
      <formula2>9.99999999999999E+23</formula2>
    </dataValidation>
    <dataValidation type="textLength" operator="lessThanOrEqual" allowBlank="1" showInputMessage="1" showErrorMessage="1" errorTitle="Ошибка" error="Допускается ввод не более 900 символов!" sqref="K2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5">
      <formula1>"a"</formula1>
    </dataValidation>
    <dataValidation type="whole" allowBlank="1" showErrorMessage="1" errorTitle="Ошибка" error="Допускается ввод только неотрицательных целых чисел!" sqref="AI274">
      <formula1>0</formula1>
      <formula2>9.99999999999999E+23</formula2>
    </dataValidation>
    <dataValidation type="whole" allowBlank="1" showErrorMessage="1" errorTitle="Ошибка" error="Допускается ввод только неотрицательных целых чисел!" sqref="AF274">
      <formula1>0</formula1>
      <formula2>9.99999999999999E+23</formula2>
    </dataValidation>
    <dataValidation type="decimal" allowBlank="1" showErrorMessage="1" errorTitle="Ошибка" error="Допускается ввод только неотрицательных чисел!" sqref="AE274">
      <formula1>0</formula1>
      <formula2>9.99999999999999E+23</formula2>
    </dataValidation>
    <dataValidation type="decimal" allowBlank="1" showErrorMessage="1" errorTitle="Ошибка" error="Допускается ввод только неотрицательных чисел!" sqref="AC274">
      <formula1>0</formula1>
      <formula2>9.99999999999999E+23</formula2>
    </dataValidation>
    <dataValidation type="textLength" operator="lessThanOrEqual" allowBlank="1" showInputMessage="1" showErrorMessage="1" errorTitle="Ошибка" error="Допускается ввод не более 900 символов!" sqref="K2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4">
      <formula1>"a"</formula1>
    </dataValidation>
    <dataValidation type="whole" allowBlank="1" showErrorMessage="1" errorTitle="Ошибка" error="Допускается ввод только неотрицательных целых чисел!" sqref="AI268">
      <formula1>0</formula1>
      <formula2>9.99999999999999E+23</formula2>
    </dataValidation>
    <dataValidation type="whole" allowBlank="1" showErrorMessage="1" errorTitle="Ошибка" error="Допускается ввод только неотрицательных целых чисел!" sqref="AF268">
      <formula1>0</formula1>
      <formula2>9.99999999999999E+23</formula2>
    </dataValidation>
    <dataValidation type="decimal" allowBlank="1" showErrorMessage="1" errorTitle="Ошибка" error="Допускается ввод только неотрицательных чисел!" sqref="AE268">
      <formula1>0</formula1>
      <formula2>9.99999999999999E+23</formula2>
    </dataValidation>
    <dataValidation type="decimal" allowBlank="1" showErrorMessage="1" errorTitle="Ошибка" error="Допускается ввод только неотрицательных чисел!" sqref="AC268">
      <formula1>0</formula1>
      <formula2>9.99999999999999E+23</formula2>
    </dataValidation>
    <dataValidation type="textLength" operator="lessThanOrEqual" allowBlank="1" showInputMessage="1" showErrorMessage="1" errorTitle="Ошибка" error="Допускается ввод не более 900 символов!" sqref="K2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8">
      <formula1>"a"</formula1>
    </dataValidation>
    <dataValidation type="whole" allowBlank="1" showErrorMessage="1" errorTitle="Ошибка" error="Допускается ввод только неотрицательных целых чисел!" sqref="AI267">
      <formula1>0</formula1>
      <formula2>9.99999999999999E+23</formula2>
    </dataValidation>
    <dataValidation type="whole" allowBlank="1" showErrorMessage="1" errorTitle="Ошибка" error="Допускается ввод только неотрицательных целых чисел!" sqref="AF267">
      <formula1>0</formula1>
      <formula2>9.99999999999999E+23</formula2>
    </dataValidation>
    <dataValidation type="decimal" allowBlank="1" showErrorMessage="1" errorTitle="Ошибка" error="Допускается ввод только неотрицательных чисел!" sqref="AE267">
      <formula1>0</formula1>
      <formula2>9.99999999999999E+23</formula2>
    </dataValidation>
    <dataValidation type="decimal" allowBlank="1" showErrorMessage="1" errorTitle="Ошибка" error="Допускается ввод только неотрицательных чисел!" sqref="AC267">
      <formula1>0</formula1>
      <formula2>9.99999999999999E+23</formula2>
    </dataValidation>
    <dataValidation type="textLength" operator="lessThanOrEqual" allowBlank="1" showInputMessage="1" showErrorMessage="1" errorTitle="Ошибка" error="Допускается ввод не более 900 символов!" sqref="K2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7">
      <formula1>"a"</formula1>
    </dataValidation>
    <dataValidation type="whole" allowBlank="1" showErrorMessage="1" errorTitle="Ошибка" error="Допускается ввод только неотрицательных целых чисел!" sqref="AI261">
      <formula1>0</formula1>
      <formula2>9.99999999999999E+23</formula2>
    </dataValidation>
    <dataValidation type="whole" allowBlank="1" showErrorMessage="1" errorTitle="Ошибка" error="Допускается ввод только неотрицательных целых чисел!" sqref="AF261">
      <formula1>0</formula1>
      <formula2>9.99999999999999E+23</formula2>
    </dataValidation>
    <dataValidation type="decimal" allowBlank="1" showErrorMessage="1" errorTitle="Ошибка" error="Допускается ввод только неотрицательных чисел!" sqref="AE261">
      <formula1>0</formula1>
      <formula2>9.99999999999999E+23</formula2>
    </dataValidation>
    <dataValidation type="decimal" allowBlank="1" showErrorMessage="1" errorTitle="Ошибка" error="Допускается ввод только неотрицательных чисел!" sqref="AC261">
      <formula1>0</formula1>
      <formula2>9.99999999999999E+23</formula2>
    </dataValidation>
    <dataValidation type="textLength" operator="lessThanOrEqual" allowBlank="1" showInputMessage="1" showErrorMessage="1" errorTitle="Ошибка" error="Допускается ввод не более 900 символов!" sqref="K2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1">
      <formula1>"a"</formula1>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decimal" allowBlank="1" showErrorMessage="1" errorTitle="Ошибка" error="Допускается ввод только неотрицательных чисел!" sqref="AE260">
      <formula1>0</formula1>
      <formula2>9.99999999999999E+23</formula2>
    </dataValidation>
    <dataValidation type="decimal" allowBlank="1" showErrorMessage="1" errorTitle="Ошибка" error="Допускается ввод только неотрицательных чисел!" sqref="AC260">
      <formula1>0</formula1>
      <formula2>9.99999999999999E+23</formula2>
    </dataValidation>
    <dataValidation type="textLength" operator="lessThanOrEqual" allowBlank="1" showInputMessage="1" showErrorMessage="1" errorTitle="Ошибка" error="Допускается ввод не более 900 символов!" sqref="K2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0">
      <formula1>"a"</formula1>
    </dataValidation>
    <dataValidation type="whole" allowBlank="1" showErrorMessage="1" errorTitle="Ошибка" error="Допускается ввод только неотрицательных целых чисел!" sqref="AI254">
      <formula1>0</formula1>
      <formula2>9.99999999999999E+23</formula2>
    </dataValidation>
    <dataValidation type="whole" allowBlank="1" showErrorMessage="1" errorTitle="Ошибка" error="Допускается ввод только неотрицательных целых чисел!" sqref="AF254">
      <formula1>0</formula1>
      <formula2>9.99999999999999E+23</formula2>
    </dataValidation>
    <dataValidation type="decimal" allowBlank="1" showErrorMessage="1" errorTitle="Ошибка" error="Допускается ввод только неотрицательных чисел!" sqref="AE254">
      <formula1>0</formula1>
      <formula2>9.99999999999999E+23</formula2>
    </dataValidation>
    <dataValidation type="decimal" allowBlank="1" showErrorMessage="1" errorTitle="Ошибка" error="Допускается ввод только неотрицательных чисел!" sqref="AC254">
      <formula1>0</formula1>
      <formula2>9.99999999999999E+23</formula2>
    </dataValidation>
    <dataValidation type="textLength" operator="lessThanOrEqual" allowBlank="1" showInputMessage="1" showErrorMessage="1" errorTitle="Ошибка" error="Допускается ввод не более 900 символов!" sqref="K2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4">
      <formula1>"a"</formula1>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decimal" allowBlank="1" showErrorMessage="1" errorTitle="Ошибка" error="Допускается ввод только неотрицательных чисел!" sqref="AE253">
      <formula1>0</formula1>
      <formula2>9.99999999999999E+23</formula2>
    </dataValidation>
    <dataValidation type="decimal" allowBlank="1" showErrorMessage="1" errorTitle="Ошибка" error="Допускается ввод только неотрицательных чисел!" sqref="AC253">
      <formula1>0</formula1>
      <formula2>9.99999999999999E+23</formula2>
    </dataValidation>
    <dataValidation type="textLength" operator="lessThanOrEqual" allowBlank="1" showInputMessage="1" showErrorMessage="1" errorTitle="Ошибка" error="Допускается ввод не более 900 символов!" sqref="K2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3">
      <formula1>"a"</formula1>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decimal" allowBlank="1" showErrorMessage="1" errorTitle="Ошибка" error="Допускается ввод только неотрицательных чисел!" sqref="AE247">
      <formula1>0</formula1>
      <formula2>9.99999999999999E+23</formula2>
    </dataValidation>
    <dataValidation type="decimal" allowBlank="1" showErrorMessage="1" errorTitle="Ошибка" error="Допускается ввод только неотрицательных чисел!" sqref="AC247">
      <formula1>0</formula1>
      <formula2>9.99999999999999E+23</formula2>
    </dataValidation>
    <dataValidation type="textLength" operator="lessThanOrEqual" allowBlank="1" showInputMessage="1" showErrorMessage="1" errorTitle="Ошибка" error="Допускается ввод не более 900 символов!" sqref="K2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7">
      <formula1>"a"</formula1>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decimal" allowBlank="1" showErrorMessage="1" errorTitle="Ошибка" error="Допускается ввод только неотрицательных чисел!" sqref="AE246">
      <formula1>0</formula1>
      <formula2>9.99999999999999E+23</formula2>
    </dataValidation>
    <dataValidation type="decimal" allowBlank="1" showErrorMessage="1" errorTitle="Ошибка" error="Допускается ввод только неотрицательных чисел!" sqref="AC246">
      <formula1>0</formula1>
      <formula2>9.99999999999999E+23</formula2>
    </dataValidation>
    <dataValidation type="textLength" operator="lessThanOrEqual" allowBlank="1" showInputMessage="1" showErrorMessage="1" errorTitle="Ошибка" error="Допускается ввод не более 900 символов!" sqref="K2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6">
      <formula1>"a"</formula1>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decimal" allowBlank="1" showErrorMessage="1" errorTitle="Ошибка" error="Допускается ввод только неотрицательных чисел!" sqref="AE240">
      <formula1>0</formula1>
      <formula2>9.99999999999999E+23</formula2>
    </dataValidation>
    <dataValidation type="decimal" allowBlank="1" showErrorMessage="1" errorTitle="Ошибка" error="Допускается ввод только неотрицательных чисел!" sqref="AC240">
      <formula1>0</formula1>
      <formula2>9.99999999999999E+23</formula2>
    </dataValidation>
    <dataValidation type="textLength" operator="lessThanOrEqual" allowBlank="1" showInputMessage="1" showErrorMessage="1" errorTitle="Ошибка" error="Допускается ввод не более 900 символов!" sqref="K2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0">
      <formula1>"a"</formula1>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decimal" allowBlank="1" showErrorMessage="1" errorTitle="Ошибка" error="Допускается ввод только неотрицательных чисел!" sqref="AE239">
      <formula1>0</formula1>
      <formula2>9.99999999999999E+23</formula2>
    </dataValidation>
    <dataValidation type="decimal" allowBlank="1" showErrorMessage="1" errorTitle="Ошибка" error="Допускается ввод только неотрицательных чисел!" sqref="AC239">
      <formula1>0</formula1>
      <formula2>9.99999999999999E+23</formula2>
    </dataValidation>
    <dataValidation type="textLength" operator="lessThanOrEqual" allowBlank="1" showInputMessage="1" showErrorMessage="1" errorTitle="Ошибка" error="Допускается ввод не более 900 символов!" sqref="K2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9">
      <formula1>"a"</formula1>
    </dataValidation>
    <dataValidation type="whole" allowBlank="1" showErrorMessage="1" errorTitle="Ошибка" error="Допускается ввод только неотрицательных целых чисел!" sqref="AI284">
      <formula1>0</formula1>
      <formula2>9.99999999999999E+23</formula2>
    </dataValidation>
    <dataValidation type="whole" allowBlank="1" showErrorMessage="1" errorTitle="Ошибка" error="Допускается ввод только неотрицательных целых чисел!" sqref="AF284">
      <formula1>0</formula1>
      <formula2>9.99999999999999E+23</formula2>
    </dataValidation>
    <dataValidation type="whole" allowBlank="1" showErrorMessage="1" errorTitle="Ошибка" error="Допускается ввод только неотрицательных целых чисел!" sqref="AI283">
      <formula1>0</formula1>
      <formula2>9.99999999999999E+23</formula2>
    </dataValidation>
    <dataValidation type="whole" allowBlank="1" showErrorMessage="1" errorTitle="Ошибка" error="Допускается ввод только неотрицательных целых чисел!" sqref="AF283">
      <formula1>0</formula1>
      <formula2>9.99999999999999E+23</formula2>
    </dataValidation>
    <dataValidation type="textLength" operator="lessThanOrEqual" allowBlank="1" showInputMessage="1" showErrorMessage="1" errorTitle="Ошибка" error="Допускается ввод не более 900 символов!" sqref="K2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3">
      <formula1>"a"</formula1>
    </dataValidation>
    <dataValidation type="whole" allowBlank="1" showErrorMessage="1" errorTitle="Ошибка" error="Допускается ввод только неотрицательных целых чисел!" sqref="AI280">
      <formula1>0</formula1>
      <formula2>9.99999999999999E+23</formula2>
    </dataValidation>
    <dataValidation type="whole" allowBlank="1" showErrorMessage="1" errorTitle="Ошибка" error="Допускается ввод только неотрицательных целых чисел!" sqref="AF280">
      <formula1>0</formula1>
      <formula2>9.99999999999999E+23</formula2>
    </dataValidation>
    <dataValidation type="decimal" allowBlank="1" showErrorMessage="1" errorTitle="Ошибка" error="Допускается ввод только неотрицательных чисел!" sqref="AE280">
      <formula1>0</formula1>
      <formula2>9.99999999999999E+23</formula2>
    </dataValidation>
    <dataValidation type="decimal" allowBlank="1" showErrorMessage="1" errorTitle="Ошибка" error="Допускается ввод только неотрицательных чисел!" sqref="AC280">
      <formula1>0</formula1>
      <formula2>9.99999999999999E+23</formula2>
    </dataValidation>
    <dataValidation type="textLength" operator="lessThanOrEqual" allowBlank="1" showInputMessage="1" showErrorMessage="1" errorTitle="Ошибка" error="Допускается ввод не более 900 символов!" sqref="K2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0">
      <formula1>"a"</formula1>
    </dataValidation>
    <dataValidation type="whole" allowBlank="1" showErrorMessage="1" errorTitle="Ошибка" error="Допускается ввод только неотрицательных целых чисел!" sqref="AI279">
      <formula1>0</formula1>
      <formula2>9.99999999999999E+23</formula2>
    </dataValidation>
    <dataValidation type="whole" allowBlank="1" showErrorMessage="1" errorTitle="Ошибка" error="Допускается ввод только неотрицательных целых чисел!" sqref="AF279">
      <formula1>0</formula1>
      <formula2>9.99999999999999E+23</formula2>
    </dataValidation>
    <dataValidation type="textLength" operator="lessThanOrEqual" allowBlank="1" showInputMessage="1" showErrorMessage="1" errorTitle="Ошибка" error="Допускается ввод не более 900 символов!" sqref="K2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9">
      <formula1>"a"</formula1>
    </dataValidation>
    <dataValidation type="whole" allowBlank="1" showErrorMessage="1" errorTitle="Ошибка" error="Допускается ввод только неотрицательных целых чисел!" sqref="AI278">
      <formula1>0</formula1>
      <formula2>9.99999999999999E+23</formula2>
    </dataValidation>
    <dataValidation type="whole" allowBlank="1" showErrorMessage="1" errorTitle="Ошибка" error="Допускается ввод только неотрицательных целых чисел!" sqref="AF278">
      <formula1>0</formula1>
      <formula2>9.99999999999999E+23</formula2>
    </dataValidation>
    <dataValidation type="textLength" operator="lessThanOrEqual" allowBlank="1" showInputMessage="1" showErrorMessage="1" errorTitle="Ошибка" error="Допускается ввод не более 900 символов!" sqref="M278">
      <formula1>900</formula1>
    </dataValidation>
    <dataValidation type="textLength" operator="lessThanOrEqual" allowBlank="1" showInputMessage="1" showErrorMessage="1" errorTitle="Ошибка" error="Допускается ввод не более 900 символов!" sqref="K2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8">
      <formula1>"a"</formula1>
    </dataValidation>
    <dataValidation type="whole" allowBlank="1" showErrorMessage="1" errorTitle="Ошибка" error="Допускается ввод только неотрицательных целых чисел!" sqref="AI277">
      <formula1>0</formula1>
      <formula2>9.99999999999999E+23</formula2>
    </dataValidation>
    <dataValidation type="whole" allowBlank="1" showErrorMessage="1" errorTitle="Ошибка" error="Допускается ввод только неотрицательных целых чисел!" sqref="AF277">
      <formula1>0</formula1>
      <formula2>9.99999999999999E+23</formula2>
    </dataValidation>
    <dataValidation type="whole" allowBlank="1" showErrorMessage="1" errorTitle="Ошибка" error="Допускается ввод только неотрицательных целых чисел!" sqref="AI276">
      <formula1>0</formula1>
      <formula2>9.99999999999999E+23</formula2>
    </dataValidation>
    <dataValidation type="whole" allowBlank="1" showErrorMessage="1" errorTitle="Ошибка" error="Допускается ввод только неотрицательных целых чисел!" sqref="AF276">
      <formula1>0</formula1>
      <formula2>9.99999999999999E+23</formula2>
    </dataValidation>
    <dataValidation type="textLength" operator="lessThanOrEqual" allowBlank="1" showInputMessage="1" showErrorMessage="1" errorTitle="Ошибка" error="Допускается ввод не более 900 символов!" sqref="K2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6">
      <formula1>"a"</formula1>
    </dataValidation>
    <dataValidation type="whole" allowBlank="1" showErrorMessage="1" errorTitle="Ошибка" error="Допускается ввод только неотрицательных целых чисел!" sqref="AI273">
      <formula1>0</formula1>
      <formula2>9.99999999999999E+23</formula2>
    </dataValidation>
    <dataValidation type="whole" allowBlank="1" showErrorMessage="1" errorTitle="Ошибка" error="Допускается ввод только неотрицательных целых чисел!" sqref="AF273">
      <formula1>0</formula1>
      <formula2>9.99999999999999E+23</formula2>
    </dataValidation>
    <dataValidation type="decimal" allowBlank="1" showErrorMessage="1" errorTitle="Ошибка" error="Допускается ввод только неотрицательных чисел!" sqref="AE273">
      <formula1>0</formula1>
      <formula2>9.99999999999999E+23</formula2>
    </dataValidation>
    <dataValidation type="decimal" allowBlank="1" showErrorMessage="1" errorTitle="Ошибка" error="Допускается ввод только неотрицательных чисел!" sqref="AC273">
      <formula1>0</formula1>
      <formula2>9.99999999999999E+23</formula2>
    </dataValidation>
    <dataValidation type="textLength" operator="lessThanOrEqual" allowBlank="1" showInputMessage="1" showErrorMessage="1" errorTitle="Ошибка" error="Допускается ввод не более 900 символов!" sqref="K2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3">
      <formula1>"a"</formula1>
    </dataValidation>
    <dataValidation type="whole" allowBlank="1" showErrorMessage="1" errorTitle="Ошибка" error="Допускается ввод только неотрицательных целых чисел!" sqref="AI272">
      <formula1>0</formula1>
      <formula2>9.99999999999999E+23</formula2>
    </dataValidation>
    <dataValidation type="whole" allowBlank="1" showErrorMessage="1" errorTitle="Ошибка" error="Допускается ввод только неотрицательных целых чисел!" sqref="AF272">
      <formula1>0</formula1>
      <formula2>9.99999999999999E+23</formula2>
    </dataValidation>
    <dataValidation type="textLength" operator="lessThanOrEqual" allowBlank="1" showInputMessage="1" showErrorMessage="1" errorTitle="Ошибка" error="Допускается ввод не более 900 символов!" sqref="K2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2">
      <formula1>"a"</formula1>
    </dataValidation>
    <dataValidation type="whole" allowBlank="1" showErrorMessage="1" errorTitle="Ошибка" error="Допускается ввод только неотрицательных целых чисел!" sqref="AI271">
      <formula1>0</formula1>
      <formula2>9.99999999999999E+23</formula2>
    </dataValidation>
    <dataValidation type="whole" allowBlank="1" showErrorMessage="1" errorTitle="Ошибка" error="Допускается ввод только неотрицательных целых чисел!" sqref="AF271">
      <formula1>0</formula1>
      <formula2>9.99999999999999E+23</formula2>
    </dataValidation>
    <dataValidation type="textLength" operator="lessThanOrEqual" allowBlank="1" showInputMessage="1" showErrorMessage="1" errorTitle="Ошибка" error="Допускается ввод не более 900 символов!" sqref="M271">
      <formula1>900</formula1>
    </dataValidation>
    <dataValidation type="textLength" operator="lessThanOrEqual" allowBlank="1" showInputMessage="1" showErrorMessage="1" errorTitle="Ошибка" error="Допускается ввод не более 900 символов!" sqref="K2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1">
      <formula1>"a"</formula1>
    </dataValidation>
    <dataValidation type="whole" allowBlank="1" showErrorMessage="1" errorTitle="Ошибка" error="Допускается ввод только неотрицательных целых чисел!" sqref="AI270">
      <formula1>0</formula1>
      <formula2>9.99999999999999E+23</formula2>
    </dataValidation>
    <dataValidation type="whole" allowBlank="1" showErrorMessage="1" errorTitle="Ошибка" error="Допускается ввод только неотрицательных целых чисел!" sqref="AF270">
      <formula1>0</formula1>
      <formula2>9.99999999999999E+23</formula2>
    </dataValidation>
    <dataValidation type="whole" allowBlank="1" showErrorMessage="1" errorTitle="Ошибка" error="Допускается ввод только неотрицательных целых чисел!" sqref="AI269">
      <formula1>0</formula1>
      <formula2>9.99999999999999E+23</formula2>
    </dataValidation>
    <dataValidation type="whole" allowBlank="1" showErrorMessage="1" errorTitle="Ошибка" error="Допускается ввод только неотрицательных целых чисел!" sqref="AF269">
      <formula1>0</formula1>
      <formula2>9.99999999999999E+23</formula2>
    </dataValidation>
    <dataValidation type="textLength" operator="lessThanOrEqual" allowBlank="1" showInputMessage="1" showErrorMessage="1" errorTitle="Ошибка" error="Допускается ввод не более 900 символов!" sqref="K2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9">
      <formula1>"a"</formula1>
    </dataValidation>
    <dataValidation type="whole" allowBlank="1" showErrorMessage="1" errorTitle="Ошибка" error="Допускается ввод только неотрицательных целых чисел!" sqref="AI266">
      <formula1>0</formula1>
      <formula2>9.99999999999999E+23</formula2>
    </dataValidation>
    <dataValidation type="whole" allowBlank="1" showErrorMessage="1" errorTitle="Ошибка" error="Допускается ввод только неотрицательных целых чисел!" sqref="AF266">
      <formula1>0</formula1>
      <formula2>9.99999999999999E+23</formula2>
    </dataValidation>
    <dataValidation type="decimal" allowBlank="1" showErrorMessage="1" errorTitle="Ошибка" error="Допускается ввод только неотрицательных чисел!" sqref="AE266">
      <formula1>0</formula1>
      <formula2>9.99999999999999E+23</formula2>
    </dataValidation>
    <dataValidation type="decimal" allowBlank="1" showErrorMessage="1" errorTitle="Ошибка" error="Допускается ввод только неотрицательных чисел!" sqref="AC266">
      <formula1>0</formula1>
      <formula2>9.99999999999999E+23</formula2>
    </dataValidation>
    <dataValidation type="textLength" operator="lessThanOrEqual" allowBlank="1" showInputMessage="1" showErrorMessage="1" errorTitle="Ошибка" error="Допускается ввод не более 900 символов!" sqref="K2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6">
      <formula1>"a"</formula1>
    </dataValidation>
    <dataValidation type="whole" allowBlank="1" showErrorMessage="1" errorTitle="Ошибка" error="Допускается ввод только неотрицательных целых чисел!" sqref="AI265">
      <formula1>0</formula1>
      <formula2>9.99999999999999E+23</formula2>
    </dataValidation>
    <dataValidation type="whole" allowBlank="1" showErrorMessage="1" errorTitle="Ошибка" error="Допускается ввод только неотрицательных целых чисел!" sqref="AF265">
      <formula1>0</formula1>
      <formula2>9.99999999999999E+23</formula2>
    </dataValidation>
    <dataValidation type="textLength" operator="lessThanOrEqual" allowBlank="1" showInputMessage="1" showErrorMessage="1" errorTitle="Ошибка" error="Допускается ввод не более 900 символов!" sqref="K2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5">
      <formula1>"a"</formula1>
    </dataValidation>
    <dataValidation type="whole" allowBlank="1" showErrorMessage="1" errorTitle="Ошибка" error="Допускается ввод только неотрицательных целых чисел!" sqref="AI264">
      <formula1>0</formula1>
      <formula2>9.99999999999999E+23</formula2>
    </dataValidation>
    <dataValidation type="whole" allowBlank="1" showErrorMessage="1" errorTitle="Ошибка" error="Допускается ввод только неотрицательных целых чисел!" sqref="AF264">
      <formula1>0</formula1>
      <formula2>9.99999999999999E+23</formula2>
    </dataValidation>
    <dataValidation type="textLength" operator="lessThanOrEqual" allowBlank="1" showInputMessage="1" showErrorMessage="1" errorTitle="Ошибка" error="Допускается ввод не более 900 символов!" sqref="M264">
      <formula1>900</formula1>
    </dataValidation>
    <dataValidation type="textLength" operator="lessThanOrEqual" allowBlank="1" showInputMessage="1" showErrorMessage="1" errorTitle="Ошибка" error="Допускается ввод не более 900 символов!" sqref="K2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4">
      <formula1>"a"</formula1>
    </dataValidation>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textLength" operator="lessThanOrEqual" allowBlank="1" showInputMessage="1" showErrorMessage="1" errorTitle="Ошибка" error="Допускается ввод не более 900 символов!" sqref="K2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2">
      <formula1>"a"</formula1>
    </dataValidation>
    <dataValidation type="whole" allowBlank="1" showErrorMessage="1" errorTitle="Ошибка" error="Допускается ввод только неотрицательных целых чисел!" sqref="AI259">
      <formula1>0</formula1>
      <formula2>9.99999999999999E+23</formula2>
    </dataValidation>
    <dataValidation type="whole" allowBlank="1" showErrorMessage="1" errorTitle="Ошибка" error="Допускается ввод только неотрицательных целых чисел!" sqref="AF259">
      <formula1>0</formula1>
      <formula2>9.99999999999999E+23</formula2>
    </dataValidation>
    <dataValidation type="decimal" allowBlank="1" showErrorMessage="1" errorTitle="Ошибка" error="Допускается ввод только неотрицательных чисел!" sqref="AE259">
      <formula1>0</formula1>
      <formula2>9.99999999999999E+23</formula2>
    </dataValidation>
    <dataValidation type="decimal" allowBlank="1" showErrorMessage="1" errorTitle="Ошибка" error="Допускается ввод только неотрицательных чисел!" sqref="AC259">
      <formula1>0</formula1>
      <formula2>9.99999999999999E+23</formula2>
    </dataValidation>
    <dataValidation type="textLength" operator="lessThanOrEqual" allowBlank="1" showInputMessage="1" showErrorMessage="1" errorTitle="Ошибка" error="Допускается ввод не более 900 символов!" sqref="K2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9">
      <formula1>"a"</formula1>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textLength" operator="lessThanOrEqual" allowBlank="1" showInputMessage="1" showErrorMessage="1" errorTitle="Ошибка" error="Допускается ввод не более 900 символов!" sqref="K2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8">
      <formula1>"a"</formula1>
    </dataValidation>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textLength" operator="lessThanOrEqual" allowBlank="1" showInputMessage="1" showErrorMessage="1" errorTitle="Ошибка" error="Допускается ввод не более 900 символов!" sqref="M257">
      <formula1>900</formula1>
    </dataValidation>
    <dataValidation type="textLength" operator="lessThanOrEqual" allowBlank="1" showInputMessage="1" showErrorMessage="1" errorTitle="Ошибка" error="Допускается ввод не более 900 символов!" sqref="K2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7">
      <formula1>"a"</formula1>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whole" allowBlank="1" showErrorMessage="1" errorTitle="Ошибка" error="Допускается ввод только неотрицательных целых чисел!" sqref="AI255">
      <formula1>0</formula1>
      <formula2>9.99999999999999E+23</formula2>
    </dataValidation>
    <dataValidation type="whole" allowBlank="1" showErrorMessage="1" errorTitle="Ошибка" error="Допускается ввод только неотрицательных целых чисел!" sqref="AF255">
      <formula1>0</formula1>
      <formula2>9.99999999999999E+23</formula2>
    </dataValidation>
    <dataValidation type="textLength" operator="lessThanOrEqual" allowBlank="1" showInputMessage="1" showErrorMessage="1" errorTitle="Ошибка" error="Допускается ввод не более 900 символов!" sqref="K2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5">
      <formula1>"a"</formula1>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decimal" allowBlank="1" showErrorMessage="1" errorTitle="Ошибка" error="Допускается ввод только неотрицательных чисел!" sqref="AE252">
      <formula1>0</formula1>
      <formula2>9.99999999999999E+23</formula2>
    </dataValidation>
    <dataValidation type="decimal" allowBlank="1" showErrorMessage="1" errorTitle="Ошибка" error="Допускается ввод только неотрицательных чисел!" sqref="AC252">
      <formula1>0</formula1>
      <formula2>9.99999999999999E+23</formula2>
    </dataValidation>
    <dataValidation type="textLength" operator="lessThanOrEqual" allowBlank="1" showInputMessage="1" showErrorMessage="1" errorTitle="Ошибка" error="Допускается ввод не более 900 символов!" sqref="K2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2">
      <formula1>"a"</formula1>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textLength" operator="lessThanOrEqual" allowBlank="1" showInputMessage="1" showErrorMessage="1" errorTitle="Ошибка" error="Допускается ввод не более 900 символов!" sqref="K2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1">
      <formula1>"a"</formula1>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textLength" operator="lessThanOrEqual" allowBlank="1" showInputMessage="1" showErrorMessage="1" errorTitle="Ошибка" error="Допускается ввод не более 900 символов!" sqref="M250">
      <formula1>900</formula1>
    </dataValidation>
    <dataValidation type="textLength" operator="lessThanOrEqual" allowBlank="1" showInputMessage="1" showErrorMessage="1" errorTitle="Ошибка" error="Допускается ввод не более 900 символов!" sqref="K2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0">
      <formula1>"a"</formula1>
    </dataValidation>
    <dataValidation type="whole" allowBlank="1" showErrorMessage="1" errorTitle="Ошибка" error="Допускается ввод только неотрицательных целых чисел!" sqref="AI249">
      <formula1>0</formula1>
      <formula2>9.99999999999999E+23</formula2>
    </dataValidation>
    <dataValidation type="whole" allowBlank="1" showErrorMessage="1" errorTitle="Ошибка" error="Допускается ввод только неотрицательных целых чисел!" sqref="AF249">
      <formula1>0</formula1>
      <formula2>9.99999999999999E+23</formula2>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textLength" operator="lessThanOrEqual" allowBlank="1" showInputMessage="1" showErrorMessage="1" errorTitle="Ошибка" error="Допускается ввод не более 900 символов!" sqref="K2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8">
      <formula1>"a"</formula1>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decimal" allowBlank="1" showErrorMessage="1" errorTitle="Ошибка" error="Допускается ввод только неотрицательных чисел!" sqref="AE245">
      <formula1>0</formula1>
      <formula2>9.99999999999999E+23</formula2>
    </dataValidation>
    <dataValidation type="decimal" allowBlank="1" showErrorMessage="1" errorTitle="Ошибка" error="Допускается ввод только неотрицательных чисел!" sqref="AC245">
      <formula1>0</formula1>
      <formula2>9.99999999999999E+23</formula2>
    </dataValidation>
    <dataValidation type="textLength" operator="lessThanOrEqual" allowBlank="1" showInputMessage="1" showErrorMessage="1" errorTitle="Ошибка" error="Допускается ввод не более 900 символов!" sqref="K2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textLength" operator="lessThanOrEqual" allowBlank="1" showInputMessage="1" showErrorMessage="1" errorTitle="Ошибка" error="Допускается ввод не более 900 символов!" sqref="K2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4">
      <formula1>"a"</formula1>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textLength" operator="lessThanOrEqual" allowBlank="1" showInputMessage="1" showErrorMessage="1" errorTitle="Ошибка" error="Допускается ввод не более 900 символов!" sqref="M243">
      <formula1>900</formula1>
    </dataValidation>
    <dataValidation type="textLength" operator="lessThanOrEqual" allowBlank="1" showInputMessage="1" showErrorMessage="1" errorTitle="Ошибка" error="Допускается ввод не более 900 символов!" sqref="K2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3">
      <formula1>"a"</formula1>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textLength" operator="lessThanOrEqual" allowBlank="1" showInputMessage="1" showErrorMessage="1" errorTitle="Ошибка" error="Допускается ввод не более 900 символов!" sqref="K2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decimal" allowBlank="1" showErrorMessage="1" errorTitle="Ошибка" error="Допускается ввод только неотрицательных чисел!" sqref="AE238">
      <formula1>0</formula1>
      <formula2>9.99999999999999E+23</formula2>
    </dataValidation>
    <dataValidation type="decimal" allowBlank="1" showErrorMessage="1" errorTitle="Ошибка" error="Допускается ввод только неотрицательных чисел!" sqref="AC238">
      <formula1>0</formula1>
      <formula2>9.99999999999999E+23</formula2>
    </dataValidation>
    <dataValidation type="textLength" operator="lessThanOrEqual" allowBlank="1" showInputMessage="1" showErrorMessage="1" errorTitle="Ошибка" error="Допускается ввод не более 900 символов!" sqref="K2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8">
      <formula1>"a"</formula1>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textLength" operator="lessThanOrEqual" allowBlank="1" showInputMessage="1" showErrorMessage="1" errorTitle="Ошибка" error="Допускается ввод не более 900 символов!" sqref="K2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7">
      <formula1>"a"</formula1>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textLength" operator="lessThanOrEqual" allowBlank="1" showInputMessage="1" showErrorMessage="1" errorTitle="Ошибка" error="Допускается ввод не более 900 символов!" sqref="M236">
      <formula1>900</formula1>
    </dataValidation>
    <dataValidation type="textLength" operator="lessThanOrEqual" allowBlank="1" showInputMessage="1" showErrorMessage="1" errorTitle="Ошибка" error="Допускается ввод не более 900 символов!" sqref="K2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6">
      <formula1>"a"</formula1>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decimal" allowBlank="1" showErrorMessage="1" errorTitle="Ошибка" error="Допускается ввод только неотрицательных чисел!" sqref="AE233">
      <formula1>0</formula1>
      <formula2>9.99999999999999E+23</formula2>
    </dataValidation>
    <dataValidation type="decimal" allowBlank="1" showErrorMessage="1" errorTitle="Ошибка" error="Допускается ввод только неотрицательных чисел!" sqref="AC233">
      <formula1>0</formula1>
      <formula2>9.99999999999999E+23</formula2>
    </dataValidation>
    <dataValidation type="textLength" operator="lessThanOrEqual" allowBlank="1" showInputMessage="1" showErrorMessage="1" errorTitle="Ошибка" error="Допускается ввод не более 900 символов!" sqref="K2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3">
      <formula1>"a"</formula1>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decimal" allowBlank="1" showErrorMessage="1" errorTitle="Ошибка" error="Допускается ввод только неотрицательных чисел!" sqref="AE232">
      <formula1>0</formula1>
      <formula2>9.99999999999999E+23</formula2>
    </dataValidation>
    <dataValidation type="decimal" allowBlank="1" showErrorMessage="1" errorTitle="Ошибка" error="Допускается ввод только неотрицательных чисел!" sqref="AC232">
      <formula1>0</formula1>
      <formula2>9.99999999999999E+23</formula2>
    </dataValidation>
    <dataValidation type="textLength" operator="lessThanOrEqual" allowBlank="1" showInputMessage="1" showErrorMessage="1" errorTitle="Ошибка" error="Допускается ввод не более 900 символов!" sqref="K2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2">
      <formula1>"a"</formula1>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decimal" allowBlank="1" showErrorMessage="1" errorTitle="Ошибка" error="Допускается ввод только неотрицательных чисел!" sqref="AE226">
      <formula1>0</formula1>
      <formula2>9.99999999999999E+23</formula2>
    </dataValidation>
    <dataValidation type="decimal" allowBlank="1" showErrorMessage="1" errorTitle="Ошибка" error="Допускается ввод только неотрицательных чисел!" sqref="AC226">
      <formula1>0</formula1>
      <formula2>9.99999999999999E+23</formula2>
    </dataValidation>
    <dataValidation type="textLength" operator="lessThanOrEqual" allowBlank="1" showInputMessage="1" showErrorMessage="1" errorTitle="Ошибка" error="Допускается ввод не более 900 символов!" sqref="K2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6">
      <formula1>"a"</formula1>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decimal" allowBlank="1" showErrorMessage="1" errorTitle="Ошибка" error="Допускается ввод только неотрицательных чисел!" sqref="AE225">
      <formula1>0</formula1>
      <formula2>9.99999999999999E+23</formula2>
    </dataValidation>
    <dataValidation type="decimal" allowBlank="1" showErrorMessage="1" errorTitle="Ошибка" error="Допускается ввод только неотрицательных чисел!" sqref="AC225">
      <formula1>0</formula1>
      <formula2>9.99999999999999E+23</formula2>
    </dataValidation>
    <dataValidation type="textLength" operator="lessThanOrEqual" allowBlank="1" showInputMessage="1" showErrorMessage="1" errorTitle="Ошибка" error="Допускается ввод не более 900 символов!" sqref="K2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decimal" allowBlank="1" showErrorMessage="1" errorTitle="Ошибка" error="Допускается ввод только неотрицательных чисел!" sqref="AE219">
      <formula1>0</formula1>
      <formula2>9.99999999999999E+23</formula2>
    </dataValidation>
    <dataValidation type="decimal" allowBlank="1" showErrorMessage="1" errorTitle="Ошибка" error="Допускается ввод только неотрицательных чисел!" sqref="AC219">
      <formula1>0</formula1>
      <formula2>9.99999999999999E+23</formula2>
    </dataValidation>
    <dataValidation type="textLength" operator="lessThanOrEqual" allowBlank="1" showInputMessage="1" showErrorMessage="1" errorTitle="Ошибка" error="Допускается ввод не более 900 символов!" sqref="K2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decimal" allowBlank="1" showErrorMessage="1" errorTitle="Ошибка" error="Допускается ввод только неотрицательных чисел!" sqref="AE218">
      <formula1>0</formula1>
      <formula2>9.99999999999999E+23</formula2>
    </dataValidation>
    <dataValidation type="decimal" allowBlank="1" showErrorMessage="1" errorTitle="Ошибка" error="Допускается ввод только неотрицательных чисел!" sqref="AC218">
      <formula1>0</formula1>
      <formula2>9.99999999999999E+23</formula2>
    </dataValidation>
    <dataValidation type="textLength" operator="lessThanOrEqual" allowBlank="1" showInputMessage="1" showErrorMessage="1" errorTitle="Ошибка" error="Допускается ввод не более 900 символов!" sqref="K2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textLength" operator="lessThanOrEqual" allowBlank="1" showInputMessage="1" showErrorMessage="1" errorTitle="Ошибка" error="Допускается ввод не более 900 символов!" sqref="K2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4">
      <formula1>"a"</formula1>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decimal" allowBlank="1" showErrorMessage="1" errorTitle="Ошибка" error="Допускается ввод только неотрицательных чисел!" sqref="AE231">
      <formula1>0</formula1>
      <formula2>9.99999999999999E+23</formula2>
    </dataValidation>
    <dataValidation type="decimal" allowBlank="1" showErrorMessage="1" errorTitle="Ошибка" error="Допускается ввод только неотрицательных чисел!" sqref="AC231">
      <formula1>0</formula1>
      <formula2>9.99999999999999E+23</formula2>
    </dataValidation>
    <dataValidation type="textLength" operator="lessThanOrEqual" allowBlank="1" showInputMessage="1" showErrorMessage="1" errorTitle="Ошибка" error="Допускается ввод не более 900 символов!" sqref="K2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1">
      <formula1>"a"</formula1>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textLength" operator="lessThanOrEqual" allowBlank="1" showInputMessage="1" showErrorMessage="1" errorTitle="Ошибка" error="Допускается ввод не более 900 символов!" sqref="K2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0">
      <formula1>"a"</formula1>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textLength" operator="lessThanOrEqual" allowBlank="1" showInputMessage="1" showErrorMessage="1" errorTitle="Ошибка" error="Допускается ввод не более 900 символов!" sqref="M229">
      <formula1>900</formula1>
    </dataValidation>
    <dataValidation type="textLength" operator="lessThanOrEqual" allowBlank="1" showInputMessage="1" showErrorMessage="1" errorTitle="Ошибка" error="Допускается ввод не более 900 символов!" sqref="K2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9">
      <formula1>"a"</formula1>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textLength" operator="lessThanOrEqual" allowBlank="1" showInputMessage="1" showErrorMessage="1" errorTitle="Ошибка" error="Допускается ввод не более 900 символов!" sqref="K2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7">
      <formula1>"a"</formula1>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decimal" allowBlank="1" showErrorMessage="1" errorTitle="Ошибка" error="Допускается ввод только неотрицательных чисел!" sqref="AE224">
      <formula1>0</formula1>
      <formula2>9.99999999999999E+23</formula2>
    </dataValidation>
    <dataValidation type="decimal" allowBlank="1" showErrorMessage="1" errorTitle="Ошибка" error="Допускается ввод только неотрицательных чисел!" sqref="AC224">
      <formula1>0</formula1>
      <formula2>9.99999999999999E+23</formula2>
    </dataValidation>
    <dataValidation type="textLength" operator="lessThanOrEqual" allowBlank="1" showInputMessage="1" showErrorMessage="1" errorTitle="Ошибка" error="Допускается ввод не более 900 символов!" sqref="K2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4">
      <formula1>"a"</formula1>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textLength" operator="lessThanOrEqual" allowBlank="1" showInputMessage="1" showErrorMessage="1" errorTitle="Ошибка" error="Допускается ввод не более 900 символов!" sqref="K2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textLength" operator="lessThanOrEqual" allowBlank="1" showInputMessage="1" showErrorMessage="1" errorTitle="Ошибка" error="Допускается ввод не более 900 символов!" sqref="M222">
      <formula1>900</formula1>
    </dataValidation>
    <dataValidation type="textLength" operator="lessThanOrEqual" allowBlank="1" showInputMessage="1" showErrorMessage="1" errorTitle="Ошибка" error="Допускается ввод не более 900 символов!" sqref="K2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2">
      <formula1>"a"</formula1>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textLength" operator="lessThanOrEqual" allowBlank="1" showInputMessage="1" showErrorMessage="1" errorTitle="Ошибка" error="Допускается ввод не более 900 символов!" sqref="K2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decimal" allowBlank="1" showErrorMessage="1" errorTitle="Ошибка" error="Допускается ввод только неотрицательных чисел!" sqref="AE217">
      <formula1>0</formula1>
      <formula2>9.99999999999999E+23</formula2>
    </dataValidation>
    <dataValidation type="decimal" allowBlank="1" showErrorMessage="1" errorTitle="Ошибка" error="Допускается ввод только неотрицательных чисел!" sqref="AC217">
      <formula1>0</formula1>
      <formula2>9.99999999999999E+23</formula2>
    </dataValidation>
    <dataValidation type="textLength" operator="lessThanOrEqual" allowBlank="1" showInputMessage="1" showErrorMessage="1" errorTitle="Ошибка" error="Допускается ввод не более 900 символов!" sqref="K2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textLength" operator="lessThanOrEqual" allowBlank="1" showInputMessage="1" showErrorMessage="1" errorTitle="Ошибка" error="Допускается ввод не более 900 символов!" sqref="K2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6">
      <formula1>"a"</formula1>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textLength" operator="lessThanOrEqual" allowBlank="1" showInputMessage="1" showErrorMessage="1" errorTitle="Ошибка" error="Допускается ввод не более 900 символов!" sqref="M215">
      <formula1>900</formula1>
    </dataValidation>
    <dataValidation type="textLength" operator="lessThanOrEqual" allowBlank="1" showInputMessage="1" showErrorMessage="1" errorTitle="Ошибка" error="Допускается ввод не более 900 символов!" sqref="K2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decimal" allowBlank="1" showErrorMessage="1" errorTitle="Ошибка" error="Допускается ввод только неотрицательных чисел!" sqref="AE212">
      <formula1>0</formula1>
      <formula2>9.99999999999999E+23</formula2>
    </dataValidation>
    <dataValidation type="decimal" allowBlank="1" showErrorMessage="1" errorTitle="Ошибка" error="Допускается ввод только неотрицательных чисел!" sqref="AC212">
      <formula1>0</formula1>
      <formula2>9.99999999999999E+23</formula2>
    </dataValidation>
    <dataValidation type="textLength" operator="lessThanOrEqual" allowBlank="1" showInputMessage="1" showErrorMessage="1" errorTitle="Ошибка" error="Допускается ввод не более 900 символов!" sqref="K2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decimal" allowBlank="1" showErrorMessage="1" errorTitle="Ошибка" error="Допускается ввод только неотрицательных чисел!" sqref="AE211">
      <formula1>0</formula1>
      <formula2>9.99999999999999E+23</formula2>
    </dataValidation>
    <dataValidation type="decimal" allowBlank="1" showErrorMessage="1" errorTitle="Ошибка" error="Допускается ввод только неотрицательных чисел!" sqref="AC211">
      <formula1>0</formula1>
      <formula2>9.99999999999999E+23</formula2>
    </dataValidation>
    <dataValidation type="textLength" operator="lessThanOrEqual" allowBlank="1" showInputMessage="1" showErrorMessage="1" errorTitle="Ошибка" error="Допускается ввод не более 900 символов!" sqref="K2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textLength" operator="lessThanOrEqual" allowBlank="1" showInputMessage="1" showErrorMessage="1" errorTitle="Ошибка" error="Допускается ввод не более 900 символов!" sqref="K2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decimal" allowBlank="1" showErrorMessage="1" errorTitle="Ошибка" error="Допускается ввод только неотрицательных чисел!" sqref="AE210">
      <formula1>0</formula1>
      <formula2>9.99999999999999E+23</formula2>
    </dataValidation>
    <dataValidation type="decimal" allowBlank="1" showErrorMessage="1" errorTitle="Ошибка" error="Допускается ввод только неотрицательных чисел!" sqref="AC210">
      <formula1>0</formula1>
      <formula2>9.99999999999999E+23</formula2>
    </dataValidation>
    <dataValidation type="textLength" operator="lessThanOrEqual" allowBlank="1" showInputMessage="1" showErrorMessage="1" errorTitle="Ошибка" error="Допускается ввод не более 900 символов!" sqref="K2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0">
      <formula1>"a"</formula1>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textLength" operator="lessThanOrEqual" allowBlank="1" showInputMessage="1" showErrorMessage="1" errorTitle="Ошибка" error="Допускается ввод не более 900 символов!" sqref="K2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9">
      <formula1>"a"</formula1>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textLength" operator="lessThanOrEqual" allowBlank="1" showInputMessage="1" showErrorMessage="1" errorTitle="Ошибка" error="Допускается ввод не более 900 символов!" sqref="M208">
      <formula1>900</formula1>
    </dataValidation>
    <dataValidation type="textLength" operator="lessThanOrEqual" allowBlank="1" showInputMessage="1" showErrorMessage="1" errorTitle="Ошибка" error="Допускается ввод не более 900 символов!" sqref="K2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decimal" allowBlank="1" showErrorMessage="1" errorTitle="Ошибка" error="Допускается ввод только неотрицательных чисел!" sqref="AE205">
      <formula1>0</formula1>
      <formula2>9.99999999999999E+23</formula2>
    </dataValidation>
    <dataValidation type="decimal" allowBlank="1" showErrorMessage="1" errorTitle="Ошибка" error="Допускается ввод только неотрицательных чисел!" sqref="AC205">
      <formula1>0</formula1>
      <formula2>9.99999999999999E+23</formula2>
    </dataValidation>
    <dataValidation type="textLength" operator="lessThanOrEqual" allowBlank="1" showInputMessage="1" showErrorMessage="1" errorTitle="Ошибка" error="Допускается ввод не более 900 символов!" sqref="K2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decimal" allowBlank="1" showErrorMessage="1" errorTitle="Ошибка" error="Допускается ввод только неотрицательных чисел!" sqref="AE204">
      <formula1>0</formula1>
      <formula2>9.99999999999999E+23</formula2>
    </dataValidation>
    <dataValidation type="decimal" allowBlank="1" showErrorMessage="1" errorTitle="Ошибка" error="Допускается ввод только неотрицательных чисел!" sqref="AC204">
      <formula1>0</formula1>
      <formula2>9.99999999999999E+23</formula2>
    </dataValidation>
    <dataValidation type="textLength" operator="lessThanOrEqual" allowBlank="1" showInputMessage="1" showErrorMessage="1" errorTitle="Ошибка" error="Допускается ввод не более 900 символов!" sqref="K2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4">
      <formula1>"a"</formula1>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textLength" operator="lessThanOrEqual" allowBlank="1" showInputMessage="1" showErrorMessage="1" errorTitle="Ошибка" error="Допускается ввод не более 900 символов!" sqref="K2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decimal" allowBlank="1" showErrorMessage="1" errorTitle="Ошибка" error="Допускается ввод только неотрицательных чисел!" sqref="AE203">
      <formula1>0</formula1>
      <formula2>9.99999999999999E+23</formula2>
    </dataValidation>
    <dataValidation type="decimal" allowBlank="1" showErrorMessage="1" errorTitle="Ошибка" error="Допускается ввод только неотрицательных чисел!" sqref="AC203">
      <formula1>0</formula1>
      <formula2>9.99999999999999E+23</formula2>
    </dataValidation>
    <dataValidation type="textLength" operator="lessThanOrEqual" allowBlank="1" showInputMessage="1" showErrorMessage="1" errorTitle="Ошибка" error="Допускается ввод не более 900 символов!" sqref="K2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3">
      <formula1>"a"</formula1>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textLength" operator="lessThanOrEqual" allowBlank="1" showInputMessage="1" showErrorMessage="1" errorTitle="Ошибка" error="Допускается ввод не более 900 символов!" sqref="K2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textLength" operator="lessThanOrEqual" allowBlank="1" showInputMessage="1" showErrorMessage="1" errorTitle="Ошибка" error="Допускается ввод не более 900 символов!" sqref="M201">
      <formula1>900</formula1>
    </dataValidation>
    <dataValidation type="textLength" operator="lessThanOrEqual" allowBlank="1" showInputMessage="1" showErrorMessage="1" errorTitle="Ошибка" error="Допускается ввод не более 900 символов!" sqref="K2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textLength" operator="lessThanOrEqual" allowBlank="1" showInputMessage="1" showErrorMessage="1" errorTitle="Ошибка" error="Допускается ввод не более 900 символов!" sqref="K1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decimal" allowBlank="1" showErrorMessage="1" errorTitle="Ошибка" error="Допускается ввод только неотрицательных чисел!" sqref="AE198">
      <formula1>0</formula1>
      <formula2>9.99999999999999E+23</formula2>
    </dataValidation>
    <dataValidation type="decimal" allowBlank="1" showErrorMessage="1" errorTitle="Ошибка" error="Допускается ввод только неотрицательных чисел!" sqref="AC198">
      <formula1>0</formula1>
      <formula2>9.99999999999999E+23</formula2>
    </dataValidation>
    <dataValidation type="textLength" operator="lessThanOrEqual" allowBlank="1" showInputMessage="1" showErrorMessage="1" errorTitle="Ошибка" error="Допускается ввод не более 900 символов!" sqref="K1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textLength" operator="lessThanOrEqual" allowBlank="1" showInputMessage="1" showErrorMessage="1" errorTitle="Ошибка" error="Допускается ввод не более 900 символов!" sqref="K1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textLength" operator="lessThanOrEqual" allowBlank="1" showInputMessage="1" showErrorMessage="1" errorTitle="Ошибка" error="Допускается ввод не более 900 символов!" sqref="M196">
      <formula1>900</formula1>
    </dataValidation>
    <dataValidation type="textLength" operator="lessThanOrEqual" allowBlank="1" showInputMessage="1" showErrorMessage="1" errorTitle="Ошибка" error="Допускается ввод не более 900 символов!" sqref="K1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6">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C29A8-2523-F4B5-0313-407E6F6F964D}" mc:Ignorable="x14ac xr xr2 xr3">
  <sheetPr>
    <tabColor theme="9" tint="-0.25"/>
  </sheetPr>
  <dimension ref="A1:AA59"/>
  <sheetViews>
    <sheetView topLeftCell="A1" showGridLines="0" zoomScale="85" workbookViewId="0">
      <selection activeCell="M1" sqref="M1:M59"/>
    </sheetView>
  </sheetViews>
  <sheetFormatPr defaultColWidth="9.140625" customHeight="1" defaultRowHeight="10.5"/>
  <cols>
    <col min="1" max="3" style="7086" width="4.140625" hidden="1" customWidth="1"/>
    <col min="4" max="4" style="5676" width="4.140625" hidden="1" customWidth="1"/>
    <col min="5" max="5" style="5599" width="3.00390625" customWidth="1"/>
    <col min="6" max="6" style="5599" width="6.00390625" customWidth="1"/>
    <col min="7" max="7" style="5599" width="60.00390625" customWidth="1"/>
    <col min="8" max="9" style="5599" width="21.7109375" hidden="1" customWidth="1"/>
    <col min="10" max="10" style="5599" width="0.140625" customWidth="1"/>
    <col min="11" max="13" style="7153" width="21.7109375" hidden="1" customWidth="1"/>
    <col min="14" max="14" style="7153" width="0.140625" customWidth="1"/>
    <col min="15" max="15" style="5599" width="1.00390625" customWidth="1"/>
    <col min="16" max="26" style="5599" width="8.00390625" customWidth="1"/>
    <col min="27" max="27" style="5599" width="9.140625" hidden="1"/>
  </cols>
  <sheetData>
    <row s="5676" customFormat="1" customHeight="1" ht="10.5" hidden="1">
      <c r="A1" s="1279"/>
      <c r="B1" s="1279"/>
      <c r="C1" s="1279"/>
      <c r="E1" s="650"/>
      <c r="K1" s="4479"/>
      <c r="L1" s="4479"/>
      <c r="M1" s="4479"/>
      <c r="N1" s="4479"/>
      <c r="AA1" s="1273" t="s">
        <v>14</v>
      </c>
    </row>
    <row customHeight="1" ht="10.5" hidden="1">
      <c r="K2" s="4345"/>
      <c r="L2" s="4345"/>
      <c r="M2" s="4345"/>
      <c r="N2" s="4345"/>
      <c r="AA2" s="1268">
        <v>0</v>
      </c>
    </row>
    <row s="5563" customFormat="1" customHeight="1" ht="10.5" hidden="1">
      <c r="A3" s="1279"/>
      <c r="B3" s="1279"/>
      <c r="C3" s="1279"/>
      <c r="D3" s="1273"/>
      <c r="E3" s="475"/>
      <c r="K3" s="4480"/>
      <c r="L3" s="4480"/>
      <c r="M3" s="4480"/>
      <c r="N3" s="4480"/>
      <c r="AA3" s="1269">
        <v>0</v>
      </c>
    </row>
    <row customHeight="1" ht="3">
      <c r="K4" s="4345"/>
      <c r="L4" s="4345"/>
      <c r="M4" s="4345"/>
      <c r="N4" s="4345"/>
      <c r="AA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K5" s="4481"/>
      <c r="L5" s="4481"/>
      <c r="M5" s="4481"/>
      <c r="N5" s="4481"/>
      <c r="AA5" s="1268">
        <v>26</v>
      </c>
    </row>
    <row customHeight="1" ht="10.5">
      <c r="F6" s="2289" t="str">
        <f>IF(org=0,"Не определено",org)</f>
        <v>ООО "Ростовские тепловые сети"</v>
      </c>
      <c r="G6" s="2289"/>
      <c r="H6" s="2289"/>
      <c r="I6" s="2289"/>
      <c r="J6" s="2289"/>
      <c r="K6" s="4482"/>
      <c r="L6" s="4482"/>
      <c r="M6" s="4482"/>
      <c r="N6" s="4482"/>
      <c r="AA6" s="1268">
        <v>10</v>
      </c>
    </row>
    <row customHeight="1" ht="11.549999999999999">
      <c r="E7" s="1283"/>
      <c r="F7" s="1340"/>
      <c r="G7" s="1340"/>
      <c r="H7" s="1340"/>
      <c r="I7" s="1340"/>
      <c r="J7" s="1340"/>
      <c r="K7" s="4484" t="s">
        <v>22</v>
      </c>
      <c r="L7" s="4484"/>
      <c r="M7" s="4484" t="s">
        <v>22</v>
      </c>
      <c r="N7" s="4484"/>
      <c r="O7" s="1270"/>
      <c r="P7" s="1270"/>
      <c r="Q7" s="1270"/>
      <c r="R7" s="1270"/>
      <c r="S7" s="1270"/>
      <c r="T7" s="1270"/>
      <c r="U7" s="1270"/>
      <c r="V7" s="1270"/>
      <c r="W7" s="1270"/>
      <c r="X7" s="1270"/>
      <c r="Y7" s="1270"/>
      <c r="Z7" s="1270"/>
      <c r="AA7" s="1268">
        <v>11</v>
      </c>
    </row>
    <row s="5677" customFormat="1" customHeight="1" ht="4.2">
      <c r="A8" s="1280"/>
      <c r="B8" s="1280"/>
      <c r="C8" s="1280"/>
      <c r="E8" s="1341"/>
      <c r="F8" s="1342"/>
      <c r="G8" s="1342"/>
      <c r="H8" s="1342"/>
      <c r="I8" s="1342"/>
      <c r="J8" s="1342"/>
      <c r="K8" s="4488" t="s">
        <v>990</v>
      </c>
      <c r="L8" s="4488"/>
      <c r="M8" s="4488"/>
      <c r="N8" s="4488"/>
      <c r="O8" s="1341"/>
      <c r="P8" s="1341"/>
      <c r="Q8" s="1341"/>
      <c r="R8" s="1341"/>
      <c r="S8" s="1341"/>
      <c r="T8" s="1341"/>
      <c r="U8" s="1341"/>
      <c r="V8" s="1341"/>
      <c r="W8" s="1341"/>
      <c r="X8" s="1341"/>
      <c r="Y8" s="1341"/>
      <c r="Z8" s="1341"/>
      <c r="AA8" s="624">
        <v>4</v>
      </c>
    </row>
    <row customHeight="1" ht="10.5">
      <c r="E9" s="1283"/>
      <c r="F9" s="2532" t="s">
        <v>295</v>
      </c>
      <c r="G9" s="2533"/>
      <c r="H9" s="2533"/>
      <c r="I9" s="2533"/>
      <c r="J9" s="2533"/>
      <c r="K9" s="4491"/>
      <c r="L9" s="4491"/>
      <c r="M9" s="4491"/>
      <c r="N9" s="4491"/>
      <c r="O9" s="1353"/>
      <c r="P9" s="1270"/>
      <c r="Q9" s="1270"/>
      <c r="R9" s="1270"/>
      <c r="S9" s="1270"/>
      <c r="T9" s="1270"/>
      <c r="U9" s="1270"/>
      <c r="V9" s="1270"/>
      <c r="W9" s="1270"/>
      <c r="X9" s="1270"/>
      <c r="Y9" s="1270"/>
      <c r="Z9" s="1270"/>
      <c r="AA9" s="1268">
        <v>10</v>
      </c>
    </row>
    <row customHeight="1" ht="25.2">
      <c r="E10" s="1270"/>
      <c r="F10" s="2536" t="s">
        <v>88</v>
      </c>
      <c r="G10" s="2541" t="s">
        <v>1116</v>
      </c>
      <c r="H10" s="2539" t="s">
        <v>1117</v>
      </c>
      <c r="I10" s="2539"/>
      <c r="J10" s="2539"/>
      <c r="K10" s="4496" t="s">
        <v>1117</v>
      </c>
      <c r="L10" s="4496"/>
      <c r="M10" s="4496"/>
      <c r="N10" s="4496"/>
      <c r="O10" s="1346"/>
      <c r="P10" s="1270"/>
      <c r="Q10" s="1270"/>
      <c r="R10" s="1270"/>
      <c r="S10" s="1270"/>
      <c r="T10" s="1270"/>
      <c r="U10" s="1270"/>
      <c r="V10" s="1270"/>
      <c r="W10" s="1270"/>
      <c r="X10" s="1270"/>
      <c r="Y10" s="1270"/>
      <c r="Z10" s="1270"/>
      <c r="AA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4500" t="str">
        <f>INDEX(IP_MAIN_LIST_NAME_IP,MATCH(K8,IP_MAIN_LIST_IP_ID,0))&amp;" ("&amp;INDEX(IP_MAIN_START_DATE,MATCH(K8,IP_MAIN_LIST_IP_ID,0))&amp;"-"&amp;INDEX(IP_MAIN_END_DATE,MATCH(K8,IP_MAIN_LIST_IP_ID,0))&amp;")"</f>
        <v>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 (01.01.2023-31.12.2024)</v>
      </c>
      <c r="L11" s="4500"/>
      <c r="M11" s="4500"/>
      <c r="N11" s="4500"/>
      <c r="O11" s="1346"/>
      <c r="P11" s="1270"/>
      <c r="Q11" s="1270"/>
      <c r="R11" s="1270"/>
      <c r="S11" s="1270"/>
      <c r="T11" s="1270"/>
      <c r="U11" s="1270"/>
      <c r="V11" s="1270"/>
      <c r="W11" s="1270"/>
      <c r="X11" s="1270"/>
      <c r="Y11" s="1270"/>
      <c r="Z11" s="1270"/>
      <c r="AA11" s="1268">
        <v>24</v>
      </c>
    </row>
    <row customHeight="1" ht="10.5">
      <c r="F12" s="2538"/>
      <c r="G12" s="2541"/>
      <c r="H12" s="1339" t="s">
        <v>1118</v>
      </c>
      <c r="I12" s="1345"/>
      <c r="J12" s="1339"/>
      <c r="K12" s="4504" t="s">
        <v>1118</v>
      </c>
      <c r="L12" s="4505">
        <v>2023</v>
      </c>
      <c r="M12" s="4505">
        <v>2024</v>
      </c>
      <c r="N12" s="4504"/>
      <c r="O12" s="1347"/>
      <c r="AA12" s="1268">
        <v>10</v>
      </c>
    </row>
    <row customHeight="1" ht="10.5" hidden="1">
      <c r="F13" s="1339">
        <v>1</v>
      </c>
      <c r="G13" s="1339">
        <v>2</v>
      </c>
      <c r="H13" s="1339">
        <v>3</v>
      </c>
      <c r="I13" s="1339">
        <v>4</v>
      </c>
      <c r="J13" s="1339">
        <v>5</v>
      </c>
      <c r="K13" s="4504">
        <v>3</v>
      </c>
      <c r="L13" s="4504">
        <v>4</v>
      </c>
      <c r="M13" s="4504">
        <v>4</v>
      </c>
      <c r="N13" s="4504">
        <v>5</v>
      </c>
      <c r="O13" s="1347"/>
      <c r="AA13" s="1268">
        <v>0</v>
      </c>
    </row>
    <row customHeight="1" ht="11.549999999999999">
      <c r="F14" s="1338" t="s">
        <v>1119</v>
      </c>
      <c r="G14" s="2534" t="s">
        <v>1120</v>
      </c>
      <c r="H14" s="2534"/>
      <c r="I14" s="2534"/>
      <c r="J14" s="2534"/>
      <c r="K14" s="4509"/>
      <c r="L14" s="4509"/>
      <c r="M14" s="4509"/>
      <c r="N14" s="4509"/>
      <c r="O14" s="1347"/>
      <c r="AA14" s="1268">
        <v>11</v>
      </c>
    </row>
    <row customHeight="1" ht="11.549999999999999">
      <c r="F15" s="1343">
        <v>1</v>
      </c>
      <c r="G15" s="803" t="s">
        <v>1121</v>
      </c>
      <c r="H15" s="1349">
        <f>SUM(I15:J15)</f>
        <v>0</v>
      </c>
      <c r="I15" s="1349">
        <f>SUM(I16:I27)</f>
        <v>0</v>
      </c>
      <c r="J15" s="1338"/>
      <c r="K15" s="4512">
        <f>SUM(L15:N15)</f>
        <v>0</v>
      </c>
      <c r="L15" s="4512">
        <f>SUM(L16:L27)</f>
        <v>0</v>
      </c>
      <c r="M15" s="4512">
        <f>SUM(M16:M27)</f>
        <v>0</v>
      </c>
      <c r="N15" s="4496"/>
      <c r="O15" s="1347"/>
      <c r="AA15" s="1268">
        <v>11</v>
      </c>
    </row>
    <row customHeight="1" ht="24">
      <c r="F16" s="1343" t="s">
        <v>1122</v>
      </c>
      <c r="G16" s="1350" t="s">
        <v>1123</v>
      </c>
      <c r="H16" s="1349">
        <f>SUM(I16:J16)</f>
        <v>0</v>
      </c>
      <c r="I16" s="1348"/>
      <c r="J16" s="1338"/>
      <c r="K16" s="4512">
        <f>SUM(L16:N16)</f>
        <v>0</v>
      </c>
      <c r="L16" s="4515"/>
      <c r="M16" s="4515"/>
      <c r="N16" s="4496"/>
      <c r="O16" s="1347"/>
      <c r="AA16" s="1268">
        <v>23</v>
      </c>
    </row>
    <row customHeight="1" ht="24">
      <c r="F17" s="1343" t="s">
        <v>1124</v>
      </c>
      <c r="G17" s="1350" t="s">
        <v>1125</v>
      </c>
      <c r="H17" s="1349">
        <f>SUM(I17:J17)</f>
        <v>0</v>
      </c>
      <c r="I17" s="1348"/>
      <c r="J17" s="1338"/>
      <c r="K17" s="4512">
        <f>SUM(L17:N17)</f>
        <v>0</v>
      </c>
      <c r="L17" s="4515"/>
      <c r="M17" s="4515"/>
      <c r="N17" s="4496"/>
      <c r="O17" s="1347"/>
      <c r="AA17" s="1268">
        <v>23</v>
      </c>
    </row>
    <row customHeight="1" ht="35.699999999999996">
      <c r="F18" s="1343" t="s">
        <v>1126</v>
      </c>
      <c r="G18" s="1350" t="s">
        <v>1127</v>
      </c>
      <c r="H18" s="1349">
        <f>SUM(I18:J18)</f>
        <v>0</v>
      </c>
      <c r="I18" s="1348"/>
      <c r="J18" s="1338"/>
      <c r="K18" s="4512">
        <f>SUM(L18:N18)</f>
        <v>0</v>
      </c>
      <c r="L18" s="4515"/>
      <c r="M18" s="4515"/>
      <c r="N18" s="4496"/>
      <c r="O18" s="1347"/>
      <c r="AA18" s="1268">
        <v>34</v>
      </c>
    </row>
    <row customHeight="1" ht="35.699999999999996">
      <c r="F19" s="1343" t="s">
        <v>1128</v>
      </c>
      <c r="G19" s="1350" t="s">
        <v>1129</v>
      </c>
      <c r="H19" s="1349">
        <f>SUM(I19:J19)</f>
        <v>0</v>
      </c>
      <c r="I19" s="1348"/>
      <c r="J19" s="1338"/>
      <c r="K19" s="4512">
        <f>SUM(L19:N19)</f>
        <v>0</v>
      </c>
      <c r="L19" s="4515"/>
      <c r="M19" s="4515"/>
      <c r="N19" s="4496"/>
      <c r="O19" s="1347"/>
      <c r="AA19" s="1268">
        <v>34</v>
      </c>
    </row>
    <row customHeight="1" ht="48.29999999999999">
      <c r="F20" s="1343" t="s">
        <v>1130</v>
      </c>
      <c r="G20" s="1350" t="s">
        <v>1131</v>
      </c>
      <c r="H20" s="1349">
        <f>SUM(I20:J20)</f>
        <v>0</v>
      </c>
      <c r="I20" s="1348"/>
      <c r="J20" s="1338"/>
      <c r="K20" s="4512">
        <f>SUM(L20:N20)</f>
        <v>0</v>
      </c>
      <c r="L20" s="4515"/>
      <c r="M20" s="4515"/>
      <c r="N20" s="4496"/>
      <c r="O20" s="1347"/>
      <c r="AA20" s="1268">
        <v>46</v>
      </c>
    </row>
    <row customHeight="1" ht="35.699999999999996">
      <c r="F21" s="1343" t="s">
        <v>1132</v>
      </c>
      <c r="G21" s="1350" t="s">
        <v>1133</v>
      </c>
      <c r="H21" s="1349">
        <f>SUM(I21:J21)</f>
        <v>0</v>
      </c>
      <c r="I21" s="1348"/>
      <c r="J21" s="1338"/>
      <c r="K21" s="4512">
        <f>SUM(L21:N21)</f>
        <v>0</v>
      </c>
      <c r="L21" s="4515"/>
      <c r="M21" s="4515"/>
      <c r="N21" s="4496"/>
      <c r="O21" s="1347"/>
      <c r="AA21" s="1268">
        <v>34</v>
      </c>
    </row>
    <row customHeight="1" ht="35.699999999999996">
      <c r="F22" s="1343" t="s">
        <v>1134</v>
      </c>
      <c r="G22" s="1350" t="s">
        <v>1135</v>
      </c>
      <c r="H22" s="1349">
        <f>SUM(I22:J22)</f>
        <v>0</v>
      </c>
      <c r="I22" s="1348"/>
      <c r="J22" s="1338"/>
      <c r="K22" s="4512">
        <f>SUM(L22:N22)</f>
        <v>0</v>
      </c>
      <c r="L22" s="4515"/>
      <c r="M22" s="4515"/>
      <c r="N22" s="4496"/>
      <c r="O22" s="1347"/>
      <c r="AA22" s="1268">
        <v>34</v>
      </c>
    </row>
    <row customHeight="1" ht="24">
      <c r="F23" s="1343" t="s">
        <v>1136</v>
      </c>
      <c r="G23" s="1350" t="s">
        <v>1137</v>
      </c>
      <c r="H23" s="1349">
        <f>SUM(I23:J23)</f>
        <v>0</v>
      </c>
      <c r="I23" s="1348"/>
      <c r="J23" s="1338"/>
      <c r="K23" s="4512">
        <f>SUM(L23:N23)</f>
        <v>0</v>
      </c>
      <c r="L23" s="4515"/>
      <c r="M23" s="4515"/>
      <c r="N23" s="4496"/>
      <c r="O23" s="1347"/>
      <c r="AA23" s="1268">
        <v>23</v>
      </c>
    </row>
    <row customHeight="1" ht="24">
      <c r="F24" s="1343" t="s">
        <v>1138</v>
      </c>
      <c r="G24" s="1350" t="s">
        <v>1139</v>
      </c>
      <c r="H24" s="1349">
        <f>SUM(I24:J24)</f>
        <v>0</v>
      </c>
      <c r="I24" s="1348"/>
      <c r="J24" s="1338"/>
      <c r="K24" s="4512">
        <f>SUM(L24:N24)</f>
        <v>0</v>
      </c>
      <c r="L24" s="4515"/>
      <c r="M24" s="4515"/>
      <c r="N24" s="4496"/>
      <c r="O24" s="1347"/>
      <c r="AA24" s="1268">
        <v>23</v>
      </c>
    </row>
    <row customHeight="1" ht="35.699999999999996">
      <c r="F25" s="1343" t="s">
        <v>1140</v>
      </c>
      <c r="G25" s="1350" t="s">
        <v>1141</v>
      </c>
      <c r="H25" s="1349">
        <f>SUM(I25:J25)</f>
        <v>0</v>
      </c>
      <c r="I25" s="1348"/>
      <c r="J25" s="1338"/>
      <c r="K25" s="4512">
        <f>SUM(L25:N25)</f>
        <v>0</v>
      </c>
      <c r="L25" s="4515"/>
      <c r="M25" s="4515"/>
      <c r="N25" s="4496"/>
      <c r="O25" s="1347"/>
      <c r="AA25" s="1268">
        <v>34</v>
      </c>
    </row>
    <row customHeight="1" ht="35.699999999999996">
      <c r="F26" s="1343" t="s">
        <v>1142</v>
      </c>
      <c r="G26" s="1350" t="s">
        <v>1143</v>
      </c>
      <c r="H26" s="1349">
        <f>SUM(I26:J26)</f>
        <v>0</v>
      </c>
      <c r="I26" s="1348"/>
      <c r="J26" s="1338"/>
      <c r="K26" s="4512">
        <f>SUM(L26:N26)</f>
        <v>0</v>
      </c>
      <c r="L26" s="4515"/>
      <c r="M26" s="4515"/>
      <c r="N26" s="4496"/>
      <c r="O26" s="1347"/>
      <c r="AA26" s="1268">
        <v>34</v>
      </c>
    </row>
    <row customHeight="1" ht="11.549999999999999">
      <c r="F27" s="1343" t="s">
        <v>1144</v>
      </c>
      <c r="G27" s="1350" t="s">
        <v>1145</v>
      </c>
      <c r="H27" s="1349">
        <f>SUM(I27:J27)</f>
        <v>0</v>
      </c>
      <c r="I27" s="1348"/>
      <c r="J27" s="1338"/>
      <c r="K27" s="4512">
        <f>SUM(L27:N27)</f>
        <v>0</v>
      </c>
      <c r="L27" s="4515"/>
      <c r="M27" s="4515"/>
      <c r="N27" s="4496"/>
      <c r="O27" s="1347"/>
      <c r="AA27" s="1268">
        <v>11</v>
      </c>
    </row>
    <row customHeight="1" ht="11.549999999999999">
      <c r="F28" s="1343">
        <v>2</v>
      </c>
      <c r="G28" s="803" t="s">
        <v>1146</v>
      </c>
      <c r="H28" s="1349">
        <f>SUM(I28:J28)</f>
        <v>0</v>
      </c>
      <c r="I28" s="1349">
        <f>SUM(I29:I31)</f>
        <v>0</v>
      </c>
      <c r="J28" s="1338"/>
      <c r="K28" s="4512">
        <f>SUM(L28:N28)</f>
        <v>0</v>
      </c>
      <c r="L28" s="4512">
        <f>SUM(L29:L31)</f>
        <v>0</v>
      </c>
      <c r="M28" s="4512">
        <f>SUM(M29:M31)</f>
        <v>0</v>
      </c>
      <c r="N28" s="4496"/>
      <c r="O28" s="1347"/>
      <c r="AA28" s="1268">
        <v>11</v>
      </c>
    </row>
    <row customHeight="1" ht="11.549999999999999">
      <c r="F29" s="1343" t="s">
        <v>704</v>
      </c>
      <c r="G29" s="1350" t="s">
        <v>1147</v>
      </c>
      <c r="H29" s="1349">
        <f>SUM(I29:J29)</f>
        <v>0</v>
      </c>
      <c r="I29" s="1348"/>
      <c r="J29" s="1338"/>
      <c r="K29" s="4512">
        <f>SUM(L29:N29)</f>
        <v>0</v>
      </c>
      <c r="L29" s="4515"/>
      <c r="M29" s="4515"/>
      <c r="N29" s="4496"/>
      <c r="O29" s="1347"/>
      <c r="AA29" s="1268">
        <v>11</v>
      </c>
    </row>
    <row customHeight="1" ht="11.549999999999999">
      <c r="F30" s="1343" t="s">
        <v>302</v>
      </c>
      <c r="G30" s="1350" t="s">
        <v>1148</v>
      </c>
      <c r="H30" s="1349">
        <f>SUM(I30:J30)</f>
        <v>0</v>
      </c>
      <c r="I30" s="1348"/>
      <c r="J30" s="1338"/>
      <c r="K30" s="4512">
        <f>SUM(L30:N30)</f>
        <v>0</v>
      </c>
      <c r="L30" s="4515"/>
      <c r="M30" s="4515"/>
      <c r="N30" s="4496"/>
      <c r="O30" s="1347"/>
      <c r="AA30" s="1268">
        <v>11</v>
      </c>
    </row>
    <row customHeight="1" ht="11.549999999999999">
      <c r="F31" s="1343" t="s">
        <v>305</v>
      </c>
      <c r="G31" s="1350" t="s">
        <v>1149</v>
      </c>
      <c r="H31" s="1349">
        <f>SUM(I31:J31)</f>
        <v>0</v>
      </c>
      <c r="I31" s="1348"/>
      <c r="J31" s="1338"/>
      <c r="K31" s="4512">
        <f>SUM(L31:N31)</f>
        <v>0</v>
      </c>
      <c r="L31" s="4515"/>
      <c r="M31" s="4515"/>
      <c r="N31" s="4496"/>
      <c r="O31" s="1347"/>
      <c r="AA31" s="1268">
        <v>11</v>
      </c>
    </row>
    <row customHeight="1" ht="11.549999999999999">
      <c r="F32" s="1343">
        <v>3</v>
      </c>
      <c r="G32" s="803" t="s">
        <v>1150</v>
      </c>
      <c r="H32" s="1349">
        <f>SUM(I32:J32)</f>
        <v>0</v>
      </c>
      <c r="I32" s="1349">
        <f>SUM(I33:I34)</f>
        <v>0</v>
      </c>
      <c r="J32" s="1338"/>
      <c r="K32" s="4512">
        <f>SUM(L32:N32)</f>
        <v>0</v>
      </c>
      <c r="L32" s="4512">
        <f>SUM(L33:L34)</f>
        <v>0</v>
      </c>
      <c r="M32" s="4512">
        <f>SUM(M33:M34)</f>
        <v>0</v>
      </c>
      <c r="N32" s="4496"/>
      <c r="O32" s="1347"/>
      <c r="AA32" s="1268">
        <v>11</v>
      </c>
    </row>
    <row customHeight="1" ht="48.29999999999999">
      <c r="F33" s="1343" t="s">
        <v>319</v>
      </c>
      <c r="G33" s="1350" t="s">
        <v>1151</v>
      </c>
      <c r="H33" s="1349">
        <f>SUM(I33:J33)</f>
        <v>0</v>
      </c>
      <c r="I33" s="1348"/>
      <c r="J33" s="1338"/>
      <c r="K33" s="4512">
        <f>SUM(L33:N33)</f>
        <v>0</v>
      </c>
      <c r="L33" s="4515"/>
      <c r="M33" s="4515"/>
      <c r="N33" s="4496"/>
      <c r="O33" s="1347"/>
      <c r="AA33" s="1268">
        <v>46</v>
      </c>
    </row>
    <row customHeight="1" ht="11.549999999999999">
      <c r="F34" s="1343" t="s">
        <v>327</v>
      </c>
      <c r="G34" s="1350" t="s">
        <v>1152</v>
      </c>
      <c r="H34" s="1349">
        <f>SUM(I34:J34)</f>
        <v>0</v>
      </c>
      <c r="I34" s="1348"/>
      <c r="J34" s="1338"/>
      <c r="K34" s="4512">
        <f>SUM(L34:N34)</f>
        <v>0</v>
      </c>
      <c r="L34" s="4515"/>
      <c r="M34" s="4515"/>
      <c r="N34" s="4496"/>
      <c r="O34" s="1347"/>
      <c r="AA34" s="1268">
        <v>11</v>
      </c>
    </row>
    <row customHeight="1" ht="11.549999999999999">
      <c r="F35" s="1343">
        <v>4</v>
      </c>
      <c r="G35" s="803" t="s">
        <v>1153</v>
      </c>
      <c r="H35" s="1349">
        <f>SUM(I35:J35)</f>
        <v>0</v>
      </c>
      <c r="I35" s="1348"/>
      <c r="J35" s="1338"/>
      <c r="K35" s="4512">
        <f>SUM(L35:N35)</f>
        <v>0</v>
      </c>
      <c r="L35" s="4515"/>
      <c r="M35" s="4515"/>
      <c r="N35" s="4496"/>
      <c r="O35" s="1347"/>
      <c r="AA35" s="1268">
        <v>11</v>
      </c>
    </row>
    <row customHeight="1" ht="11.549999999999999">
      <c r="F36" s="1343"/>
      <c r="G36" s="806" t="s">
        <v>1154</v>
      </c>
      <c r="H36" s="1349">
        <f>SUM(I36:J36)</f>
        <v>0</v>
      </c>
      <c r="I36" s="1349">
        <f>SUM(I15,I28,I32,I35)</f>
        <v>0</v>
      </c>
      <c r="J36" s="1338"/>
      <c r="K36" s="4512">
        <f>SUM(L36:N36)</f>
        <v>0</v>
      </c>
      <c r="L36" s="4512">
        <f>SUM(L15,L28,L32,L35)</f>
        <v>0</v>
      </c>
      <c r="M36" s="4512">
        <f>SUM(M15,M28,M32,M35)</f>
        <v>0</v>
      </c>
      <c r="N36" s="4496"/>
      <c r="O36" s="1347"/>
      <c r="AA36" s="1268">
        <v>11</v>
      </c>
    </row>
    <row customHeight="1" ht="29.25">
      <c r="F37" s="1344" t="s">
        <v>1155</v>
      </c>
      <c r="G37" s="2535" t="s">
        <v>1156</v>
      </c>
      <c r="H37" s="2535"/>
      <c r="I37" s="2535"/>
      <c r="J37" s="2535"/>
      <c r="K37" s="4518"/>
      <c r="L37" s="4518"/>
      <c r="M37" s="4518"/>
      <c r="N37" s="4518"/>
      <c r="O37" s="1347"/>
      <c r="AA37" s="1268">
        <v>28</v>
      </c>
    </row>
    <row customHeight="1" ht="24">
      <c r="F38" s="1343" t="s">
        <v>106</v>
      </c>
      <c r="G38" s="803" t="s">
        <v>1157</v>
      </c>
      <c r="H38" s="1349">
        <f>SUM(I38:J38)</f>
        <v>0</v>
      </c>
      <c r="I38" s="1349">
        <f>SUM(I39,I44,I47)</f>
        <v>0</v>
      </c>
      <c r="J38" s="1338"/>
      <c r="K38" s="4512">
        <f>SUM(L38:N38)</f>
        <v>0</v>
      </c>
      <c r="L38" s="4512">
        <f>SUM(L39,L44,L47)</f>
        <v>0</v>
      </c>
      <c r="M38" s="4512">
        <f>SUM(M39,M44,M47)</f>
        <v>0</v>
      </c>
      <c r="N38" s="4496"/>
      <c r="O38" s="1347"/>
      <c r="AA38" s="1268">
        <v>23</v>
      </c>
    </row>
    <row customHeight="1" ht="11.549999999999999">
      <c r="F39" s="1343" t="s">
        <v>1122</v>
      </c>
      <c r="G39" s="1350" t="s">
        <v>1121</v>
      </c>
      <c r="H39" s="1349">
        <f>SUM(I39:J39)</f>
        <v>0</v>
      </c>
      <c r="I39" s="1349">
        <f>SUM(I40:I43)</f>
        <v>0</v>
      </c>
      <c r="J39" s="1338"/>
      <c r="K39" s="4512">
        <f>SUM(L39:N39)</f>
        <v>0</v>
      </c>
      <c r="L39" s="4512">
        <f>SUM(L40:L43)</f>
        <v>0</v>
      </c>
      <c r="M39" s="4512">
        <f>SUM(M40:M43)</f>
        <v>0</v>
      </c>
      <c r="N39" s="4496"/>
      <c r="O39" s="1347"/>
      <c r="AA39" s="1268">
        <v>11</v>
      </c>
    </row>
    <row customHeight="1" ht="24">
      <c r="F40" s="1343" t="s">
        <v>1158</v>
      </c>
      <c r="G40" s="1351" t="s">
        <v>1159</v>
      </c>
      <c r="H40" s="1349">
        <f>SUM(I40:J40)</f>
        <v>0</v>
      </c>
      <c r="I40" s="1348"/>
      <c r="J40" s="1338"/>
      <c r="K40" s="4512">
        <f>SUM(L40:N40)</f>
        <v>0</v>
      </c>
      <c r="L40" s="4515"/>
      <c r="M40" s="4515"/>
      <c r="N40" s="4496"/>
      <c r="O40" s="1347"/>
      <c r="AA40" s="1268">
        <v>23</v>
      </c>
    </row>
    <row customHeight="1" ht="11.549999999999999">
      <c r="F41" s="1343" t="s">
        <v>1160</v>
      </c>
      <c r="G41" s="1351" t="s">
        <v>1161</v>
      </c>
      <c r="H41" s="1349">
        <f>SUM(I41:J41)</f>
        <v>0</v>
      </c>
      <c r="I41" s="1348"/>
      <c r="J41" s="1338"/>
      <c r="K41" s="4512">
        <f>SUM(L41:N41)</f>
        <v>0</v>
      </c>
      <c r="L41" s="4515"/>
      <c r="M41" s="4515"/>
      <c r="N41" s="4496"/>
      <c r="O41" s="1347"/>
      <c r="AA41" s="1268">
        <v>11</v>
      </c>
    </row>
    <row customHeight="1" ht="11.549999999999999">
      <c r="F42" s="1343" t="s">
        <v>1162</v>
      </c>
      <c r="G42" s="1351" t="s">
        <v>1163</v>
      </c>
      <c r="H42" s="1349">
        <f>SUM(I42:J42)</f>
        <v>0</v>
      </c>
      <c r="I42" s="1348"/>
      <c r="J42" s="1338"/>
      <c r="K42" s="4512">
        <f>SUM(L42:N42)</f>
        <v>0</v>
      </c>
      <c r="L42" s="4515"/>
      <c r="M42" s="4515"/>
      <c r="N42" s="4496"/>
      <c r="O42" s="1347"/>
      <c r="AA42" s="1268">
        <v>11</v>
      </c>
    </row>
    <row customHeight="1" ht="35.699999999999996">
      <c r="F43" s="1343" t="s">
        <v>1164</v>
      </c>
      <c r="G43" s="1351" t="s">
        <v>1165</v>
      </c>
      <c r="H43" s="1349">
        <f>SUM(I43:J43)</f>
        <v>0</v>
      </c>
      <c r="I43" s="1348"/>
      <c r="J43" s="1338"/>
      <c r="K43" s="4512">
        <f>SUM(L43:N43)</f>
        <v>0</v>
      </c>
      <c r="L43" s="4515"/>
      <c r="M43" s="4515"/>
      <c r="N43" s="4496"/>
      <c r="O43" s="1347"/>
      <c r="AA43" s="1268">
        <v>34</v>
      </c>
    </row>
    <row customHeight="1" ht="11.549999999999999">
      <c r="F44" s="1343" t="s">
        <v>1124</v>
      </c>
      <c r="G44" s="1350" t="s">
        <v>1150</v>
      </c>
      <c r="H44" s="1349">
        <f>SUM(I44:J44)</f>
        <v>0</v>
      </c>
      <c r="I44" s="1349">
        <f>SUM(I45:I46)</f>
        <v>0</v>
      </c>
      <c r="J44" s="1338"/>
      <c r="K44" s="4512">
        <f>SUM(L44:N44)</f>
        <v>0</v>
      </c>
      <c r="L44" s="4512">
        <f>SUM(L45:L46)</f>
        <v>0</v>
      </c>
      <c r="M44" s="4512">
        <f>SUM(M45:M46)</f>
        <v>0</v>
      </c>
      <c r="N44" s="4496"/>
      <c r="O44" s="1347"/>
      <c r="AA44" s="1268">
        <v>11</v>
      </c>
    </row>
    <row customHeight="1" ht="48.29999999999999">
      <c r="F45" s="1343" t="s">
        <v>1166</v>
      </c>
      <c r="G45" s="1351" t="s">
        <v>1151</v>
      </c>
      <c r="H45" s="1349">
        <f>SUM(I45:J45)</f>
        <v>0</v>
      </c>
      <c r="I45" s="1348"/>
      <c r="J45" s="1338"/>
      <c r="K45" s="4512">
        <f>SUM(L45:N45)</f>
        <v>0</v>
      </c>
      <c r="L45" s="4515"/>
      <c r="M45" s="4515"/>
      <c r="N45" s="4496"/>
      <c r="O45" s="1347"/>
      <c r="AA45" s="1268">
        <v>46</v>
      </c>
    </row>
    <row customHeight="1" ht="11.549999999999999">
      <c r="F46" s="1343" t="s">
        <v>1167</v>
      </c>
      <c r="G46" s="1351" t="s">
        <v>1152</v>
      </c>
      <c r="H46" s="1349">
        <f>SUM(I46:J46)</f>
        <v>0</v>
      </c>
      <c r="I46" s="1348"/>
      <c r="J46" s="1338"/>
      <c r="K46" s="4512">
        <f>SUM(L46:N46)</f>
        <v>0</v>
      </c>
      <c r="L46" s="4515"/>
      <c r="M46" s="4515"/>
      <c r="N46" s="4496"/>
      <c r="O46" s="1347"/>
      <c r="AA46" s="1268">
        <v>11</v>
      </c>
    </row>
    <row customHeight="1" ht="11.549999999999999">
      <c r="F47" s="1343" t="s">
        <v>1126</v>
      </c>
      <c r="G47" s="1350" t="s">
        <v>1168</v>
      </c>
      <c r="H47" s="1349">
        <f>SUM(I47:J47)</f>
        <v>0</v>
      </c>
      <c r="I47" s="1348"/>
      <c r="J47" s="1338"/>
      <c r="K47" s="4512">
        <f>SUM(L47:N47)</f>
        <v>0</v>
      </c>
      <c r="L47" s="4515"/>
      <c r="M47" s="4515"/>
      <c r="N47" s="4496"/>
      <c r="O47" s="1347"/>
      <c r="AA47" s="1268">
        <v>11</v>
      </c>
    </row>
    <row customHeight="1" ht="24">
      <c r="F48" s="1343" t="s">
        <v>107</v>
      </c>
      <c r="G48" s="803" t="s">
        <v>1169</v>
      </c>
      <c r="H48" s="1349">
        <f>SUM(I48:J48)</f>
        <v>0</v>
      </c>
      <c r="I48" s="1349">
        <f>SUM(I49,I54,I57)</f>
        <v>0</v>
      </c>
      <c r="J48" s="1338"/>
      <c r="K48" s="4512">
        <f>SUM(L48:N48)</f>
        <v>0</v>
      </c>
      <c r="L48" s="4512">
        <f>SUM(L49,L54,L57)</f>
        <v>0</v>
      </c>
      <c r="M48" s="4512">
        <f>SUM(M49,M54,M57)</f>
        <v>0</v>
      </c>
      <c r="N48" s="4496"/>
      <c r="O48" s="1347"/>
      <c r="AA48" s="1268">
        <v>23</v>
      </c>
    </row>
    <row customHeight="1" ht="11.549999999999999">
      <c r="F49" s="1343" t="s">
        <v>704</v>
      </c>
      <c r="G49" s="1350" t="s">
        <v>1121</v>
      </c>
      <c r="H49" s="1349">
        <f>SUM(I49:J49)</f>
        <v>0</v>
      </c>
      <c r="I49" s="1349">
        <f>SUM(I50:I53)</f>
        <v>0</v>
      </c>
      <c r="J49" s="1338"/>
      <c r="K49" s="4512">
        <f>SUM(L49:N49)</f>
        <v>0</v>
      </c>
      <c r="L49" s="4512">
        <f>SUM(L50:L53)</f>
        <v>0</v>
      </c>
      <c r="M49" s="4512">
        <f>SUM(M50:M53)</f>
        <v>0</v>
      </c>
      <c r="N49" s="4496"/>
      <c r="O49" s="1347"/>
      <c r="AA49" s="1268">
        <v>11</v>
      </c>
    </row>
    <row customHeight="1" ht="24">
      <c r="F50" s="1343" t="s">
        <v>707</v>
      </c>
      <c r="G50" s="1351" t="s">
        <v>1159</v>
      </c>
      <c r="H50" s="1349">
        <f>SUM(I50:J50)</f>
        <v>0</v>
      </c>
      <c r="I50" s="1348"/>
      <c r="J50" s="1338"/>
      <c r="K50" s="4512">
        <f>SUM(L50:N50)</f>
        <v>0</v>
      </c>
      <c r="L50" s="4515"/>
      <c r="M50" s="4515"/>
      <c r="N50" s="4496"/>
      <c r="O50" s="1347"/>
      <c r="AA50" s="1268">
        <v>23</v>
      </c>
    </row>
    <row customHeight="1" ht="11.549999999999999">
      <c r="F51" s="1343" t="s">
        <v>710</v>
      </c>
      <c r="G51" s="1351" t="s">
        <v>1161</v>
      </c>
      <c r="H51" s="1349">
        <f>SUM(I51:J51)</f>
        <v>0</v>
      </c>
      <c r="I51" s="1348"/>
      <c r="J51" s="1338"/>
      <c r="K51" s="4512">
        <f>SUM(L51:N51)</f>
        <v>0</v>
      </c>
      <c r="L51" s="4515"/>
      <c r="M51" s="4515"/>
      <c r="N51" s="4496"/>
      <c r="O51" s="1347"/>
      <c r="AA51" s="1268">
        <v>11</v>
      </c>
    </row>
    <row customHeight="1" ht="11.549999999999999">
      <c r="F52" s="1343" t="s">
        <v>1170</v>
      </c>
      <c r="G52" s="1351" t="s">
        <v>1163</v>
      </c>
      <c r="H52" s="1349">
        <f>SUM(I52:J52)</f>
        <v>0</v>
      </c>
      <c r="I52" s="1348"/>
      <c r="J52" s="1338"/>
      <c r="K52" s="4512">
        <f>SUM(L52:N52)</f>
        <v>0</v>
      </c>
      <c r="L52" s="4515"/>
      <c r="M52" s="4515"/>
      <c r="N52" s="4496"/>
      <c r="O52" s="1347"/>
      <c r="AA52" s="1268">
        <v>11</v>
      </c>
    </row>
    <row customHeight="1" ht="35.699999999999996">
      <c r="F53" s="1343" t="s">
        <v>1171</v>
      </c>
      <c r="G53" s="1351" t="s">
        <v>1165</v>
      </c>
      <c r="H53" s="1349">
        <f>SUM(I53:J53)</f>
        <v>0</v>
      </c>
      <c r="I53" s="1348"/>
      <c r="J53" s="1338"/>
      <c r="K53" s="4512">
        <f>SUM(L53:N53)</f>
        <v>0</v>
      </c>
      <c r="L53" s="4515"/>
      <c r="M53" s="4515"/>
      <c r="N53" s="4496"/>
      <c r="O53" s="1347"/>
      <c r="AA53" s="1268">
        <v>34</v>
      </c>
    </row>
    <row customHeight="1" ht="11.549999999999999">
      <c r="F54" s="1343" t="s">
        <v>302</v>
      </c>
      <c r="G54" s="1350" t="s">
        <v>1150</v>
      </c>
      <c r="H54" s="1349">
        <f>SUM(I54:J54)</f>
        <v>0</v>
      </c>
      <c r="I54" s="1349">
        <f>SUM(I55:I56)</f>
        <v>0</v>
      </c>
      <c r="J54" s="1338"/>
      <c r="K54" s="4512">
        <f>SUM(L54:N54)</f>
        <v>0</v>
      </c>
      <c r="L54" s="4512">
        <f>SUM(L55:L56)</f>
        <v>0</v>
      </c>
      <c r="M54" s="4512">
        <f>SUM(M55:M56)</f>
        <v>0</v>
      </c>
      <c r="N54" s="4496"/>
      <c r="O54" s="1347"/>
      <c r="AA54" s="1268">
        <v>11</v>
      </c>
    </row>
    <row customHeight="1" ht="48.29999999999999">
      <c r="F55" s="1343" t="s">
        <v>714</v>
      </c>
      <c r="G55" s="1351" t="s">
        <v>1151</v>
      </c>
      <c r="H55" s="1349">
        <f>SUM(I55:J55)</f>
        <v>0</v>
      </c>
      <c r="I55" s="1348"/>
      <c r="J55" s="1338"/>
      <c r="K55" s="4512">
        <f>SUM(L55:N55)</f>
        <v>0</v>
      </c>
      <c r="L55" s="4515"/>
      <c r="M55" s="4515"/>
      <c r="N55" s="4496"/>
      <c r="O55" s="1347"/>
      <c r="AA55" s="1268">
        <v>46</v>
      </c>
    </row>
    <row customHeight="1" ht="11.549999999999999">
      <c r="F56" s="1343" t="s">
        <v>716</v>
      </c>
      <c r="G56" s="1351" t="s">
        <v>1152</v>
      </c>
      <c r="H56" s="1349">
        <f>SUM(I56:J56)</f>
        <v>0</v>
      </c>
      <c r="I56" s="1348"/>
      <c r="J56" s="1338"/>
      <c r="K56" s="4512">
        <f>SUM(L56:N56)</f>
        <v>0</v>
      </c>
      <c r="L56" s="4515"/>
      <c r="M56" s="4515"/>
      <c r="N56" s="4496"/>
      <c r="O56" s="1347"/>
      <c r="AA56" s="1268">
        <v>11</v>
      </c>
    </row>
    <row customHeight="1" ht="11.549999999999999">
      <c r="F57" s="1343" t="s">
        <v>305</v>
      </c>
      <c r="G57" s="1350" t="s">
        <v>1168</v>
      </c>
      <c r="H57" s="1349">
        <f>SUM(I57:J57)</f>
        <v>0</v>
      </c>
      <c r="I57" s="1348"/>
      <c r="J57" s="1338"/>
      <c r="K57" s="4512">
        <f>SUM(L57:N57)</f>
        <v>0</v>
      </c>
      <c r="L57" s="4515"/>
      <c r="M57" s="4515"/>
      <c r="N57" s="4496"/>
      <c r="O57" s="1347"/>
      <c r="AA57" s="1268">
        <v>11</v>
      </c>
    </row>
    <row customHeight="1" ht="11.549999999999999">
      <c r="F58" s="1343"/>
      <c r="G58" s="1352" t="s">
        <v>1154</v>
      </c>
      <c r="H58" s="1349">
        <f>SUM(I58:J58)</f>
        <v>0</v>
      </c>
      <c r="I58" s="1349">
        <f>SUM(I38,I48)</f>
        <v>0</v>
      </c>
      <c r="J58" s="1338"/>
      <c r="K58" s="4512">
        <f>SUM(L58:N58)</f>
        <v>0</v>
      </c>
      <c r="L58" s="4512">
        <f>SUM(L38,L48)</f>
        <v>0</v>
      </c>
      <c r="M58" s="4512">
        <f>SUM(M38,M48)</f>
        <v>0</v>
      </c>
      <c r="N58" s="4496"/>
      <c r="O58" s="1347"/>
      <c r="AA58" s="1268">
        <v>11</v>
      </c>
    </row>
    <row customHeight="1" ht="10.5" hidden="1">
      <c r="A59" s="1279" t="s">
        <v>82</v>
      </c>
      <c r="B59" s="1279">
        <v>0</v>
      </c>
      <c r="C59" s="1279">
        <v>0</v>
      </c>
      <c r="D59" s="1273">
        <v>0</v>
      </c>
      <c r="E59" s="622">
        <v>3</v>
      </c>
      <c r="F59" s="1268">
        <v>6</v>
      </c>
      <c r="G59" s="1268">
        <v>60</v>
      </c>
      <c r="H59" s="1268">
        <v>0</v>
      </c>
      <c r="I59" s="1268">
        <v>0</v>
      </c>
      <c r="J59" s="1268">
        <v>0</v>
      </c>
      <c r="K59" s="4345">
        <v>0</v>
      </c>
      <c r="L59" s="4345">
        <v>0</v>
      </c>
      <c r="M59" s="4345">
        <v>0</v>
      </c>
      <c r="N59" s="4345">
        <v>0</v>
      </c>
      <c r="O59" s="1268">
        <v>1</v>
      </c>
      <c r="P59" s="1268">
        <v>8</v>
      </c>
      <c r="Q59" s="1268">
        <v>8</v>
      </c>
      <c r="R59" s="1268">
        <v>8</v>
      </c>
      <c r="S59" s="1268">
        <v>8</v>
      </c>
      <c r="T59" s="1268">
        <v>8</v>
      </c>
      <c r="U59" s="1268">
        <v>8</v>
      </c>
      <c r="V59" s="1268">
        <v>8</v>
      </c>
      <c r="W59" s="1268">
        <v>8</v>
      </c>
      <c r="X59" s="1268">
        <v>8</v>
      </c>
      <c r="Y59" s="1268">
        <v>8</v>
      </c>
      <c r="Z59" s="1268">
        <v>8</v>
      </c>
      <c r="AA59" s="1268">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N10"/>
    <mergeCell ref="K11:N11"/>
  </mergeCells>
  <dataValidations count="1">
    <dataValidation type="decimal" allowBlank="1" showErrorMessage="1" errorTitle="Ошибка" error="Допускается ввод только неотрицательных чисел!" sqref="I29:I31 I33:I35 I40:I43 I45:I47 I50:I53 I55:I57 I16:I27 L16:M16 L17:M17 L18:M18 L19:M19 L20:M20 L21:M21 L22:M22 L23:M23 L24:M24 L25:M25 L26:M26 L27:M27 L29:M29 L30:M30 L31:M31 L33:M33 L34:M34 L35:M35 L40:M40 L41:M41 L42:M42 L43:M43 L45:M45 L46:M46 L47:M47 L50:M50 L51:M51 L52:M52 L53:M53 L55:M55 L56:M56 L57:M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FA1CC-15A8-D317-914F-7C4F8D34D637}" mc:Ignorable="x14ac xr xr2 xr3">
  <sheetPr>
    <tabColor theme="9" tint="-0.25"/>
  </sheetPr>
  <dimension ref="A1:GC28"/>
  <sheetViews>
    <sheetView topLeftCell="A1" showGridLines="0" zoomScale="90" workbookViewId="0">
      <selection activeCell="Y13" sqref="Y13:AB13"/>
    </sheetView>
  </sheetViews>
  <sheetFormatPr defaultColWidth="9.140625" customHeight="1" defaultRowHeight="12"/>
  <cols>
    <col min="1" max="1" style="7595" width="4.7109375" hidden="1" customWidth="1"/>
    <col min="2" max="2" style="7601" width="4.7109375" hidden="1" customWidth="1"/>
    <col min="3" max="4" style="7595" width="4.7109375" hidden="1" customWidth="1"/>
    <col min="5" max="5" style="7595" width="3.00390625" customWidth="1"/>
    <col min="6" max="6" style="7595" width="6.00390625" customWidth="1"/>
    <col min="7" max="7" style="7595" width="18.00390625" customWidth="1"/>
    <col min="8" max="8" style="7595" width="27.00390625" customWidth="1"/>
    <col min="9" max="9" style="7595" width="18.00390625" customWidth="1"/>
    <col min="10" max="14" style="7595" width="0.8515625" hidden="1" customWidth="1"/>
    <col min="15" max="28" style="7595" width="21.7109375" customWidth="1"/>
    <col min="29" max="71" style="7595" width="0.8515625" customWidth="1"/>
    <col min="72" max="79" style="7595" width="21.7109375" hidden="1" customWidth="1"/>
    <col min="80" max="81" style="7595" width="29.140625" hidden="1" customWidth="1"/>
    <col min="82" max="89" style="7595" width="21.7109375" hidden="1" customWidth="1"/>
    <col min="90" max="102" style="7595" width="0.7109375" hidden="1" customWidth="1"/>
    <col min="103" max="114" style="7595" width="21.7109375" hidden="1" customWidth="1"/>
    <col min="115" max="178" style="7595" width="0.7109375" hidden="1" customWidth="1"/>
    <col min="179" max="179" style="7595" width="0.140625" customWidth="1"/>
    <col min="180" max="184" style="7595" width="8.00390625" customWidth="1"/>
    <col min="185" max="185" style="7595" width="9.140625" hidden="1"/>
  </cols>
  <sheetData>
    <row s="7330" customFormat="1" customHeight="1" ht="12" hidden="1">
      <c r="B1" s="1036"/>
      <c r="C1" s="1037"/>
      <c r="D1" s="1037"/>
      <c r="GC1" s="1035" t="s">
        <v>14</v>
      </c>
    </row>
    <row s="7330"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330"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340"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345" customFormat="1" customHeight="1" ht="18.75">
      <c r="B6" s="1056"/>
      <c r="E6" s="1058"/>
      <c r="F6" s="2327" t="str">
        <f>IF(org=0,"Не определено",org)</f>
        <v>ООО "Ростовские тепловые сети"</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349"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349" customFormat="1" customHeight="1" ht="11.25" hidden="1">
      <c r="B8" s="1047"/>
      <c r="F8" s="1169"/>
      <c r="G8" s="876"/>
      <c r="H8" s="473"/>
      <c r="I8" s="473"/>
      <c r="J8" s="473"/>
      <c r="K8" s="473"/>
      <c r="L8" s="473"/>
      <c r="M8" s="1169"/>
      <c r="N8" s="1169"/>
      <c r="O8" s="2563" t="s">
        <v>1172</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1173</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349"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349" customFormat="1" customHeight="1" ht="11.549999999999999">
      <c r="B10" s="1047"/>
      <c r="F10" s="2542" t="s">
        <v>295</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1174</v>
      </c>
      <c r="H11" s="2550" t="s">
        <v>1175</v>
      </c>
      <c r="I11" s="2550" t="s">
        <v>1176</v>
      </c>
      <c r="J11" s="2551"/>
      <c r="K11" s="2551"/>
      <c r="L11" s="2551"/>
      <c r="M11" s="2551"/>
      <c r="N11" s="2551"/>
      <c r="O11" s="2322" t="s">
        <v>1177</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1177</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1177</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1178</v>
      </c>
      <c r="P12" s="2322"/>
      <c r="Q12" s="2322"/>
      <c r="R12" s="2322"/>
      <c r="S12" s="2322" t="s">
        <v>1179</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1180</v>
      </c>
      <c r="BU12" s="2500"/>
      <c r="BV12" s="2500"/>
      <c r="BW12" s="2546"/>
      <c r="BX12" s="2499" t="s">
        <v>1181</v>
      </c>
      <c r="BY12" s="2500"/>
      <c r="BZ12" s="2500"/>
      <c r="CA12" s="2546"/>
      <c r="CB12" s="2499" t="s">
        <v>1182</v>
      </c>
      <c r="CC12" s="2546"/>
      <c r="CD12" s="2499" t="s">
        <v>1183</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1184</v>
      </c>
      <c r="CZ12" s="2500"/>
      <c r="DA12" s="2500"/>
      <c r="DB12" s="2500"/>
      <c r="DC12" s="2500"/>
      <c r="DD12" s="2546"/>
      <c r="DE12" s="2499" t="s">
        <v>1185</v>
      </c>
      <c r="DF12" s="2546"/>
      <c r="DG12" s="2499" t="s">
        <v>1183</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1186</v>
      </c>
      <c r="P13" s="2322"/>
      <c r="Q13" s="2322"/>
      <c r="R13" s="2322"/>
      <c r="S13" s="2449" t="s">
        <v>1187</v>
      </c>
      <c r="T13" s="2501"/>
      <c r="U13" s="2240" t="s">
        <v>1188</v>
      </c>
      <c r="V13" s="2240"/>
      <c r="W13" s="2240"/>
      <c r="X13" s="2240"/>
      <c r="Y13" s="2240" t="s">
        <v>1189</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1190</v>
      </c>
      <c r="BU13" s="2501"/>
      <c r="BV13" s="2449" t="s">
        <v>1191</v>
      </c>
      <c r="BW13" s="2501"/>
      <c r="BX13" s="2449" t="s">
        <v>1192</v>
      </c>
      <c r="BY13" s="2501"/>
      <c r="BZ13" s="2449" t="s">
        <v>1193</v>
      </c>
      <c r="CA13" s="2501"/>
      <c r="CB13" s="2449" t="s">
        <v>1194</v>
      </c>
      <c r="CC13" s="2501"/>
      <c r="CD13" s="2449" t="s">
        <v>1195</v>
      </c>
      <c r="CE13" s="2501"/>
      <c r="CF13" s="2449" t="s">
        <v>1196</v>
      </c>
      <c r="CG13" s="2501"/>
      <c r="CH13" s="2499" t="s">
        <v>1197</v>
      </c>
      <c r="CI13" s="2500"/>
      <c r="CJ13" s="2500"/>
      <c r="CK13" s="2546"/>
      <c r="CL13" s="2549"/>
      <c r="CM13" s="2547"/>
      <c r="CN13" s="2547"/>
      <c r="CO13" s="2547"/>
      <c r="CP13" s="2547"/>
      <c r="CQ13" s="2547"/>
      <c r="CR13" s="2547"/>
      <c r="CS13" s="2547"/>
      <c r="CT13" s="2547"/>
      <c r="CU13" s="2547"/>
      <c r="CV13" s="2547"/>
      <c r="CW13" s="2547"/>
      <c r="CX13" s="2566"/>
      <c r="CY13" s="2449" t="s">
        <v>1198</v>
      </c>
      <c r="CZ13" s="2501"/>
      <c r="DA13" s="2449" t="s">
        <v>1199</v>
      </c>
      <c r="DB13" s="2501"/>
      <c r="DC13" s="2449" t="s">
        <v>1200</v>
      </c>
      <c r="DD13" s="2501"/>
      <c r="DE13" s="2449" t="s">
        <v>1201</v>
      </c>
      <c r="DF13" s="2501"/>
      <c r="DG13" s="2499" t="s">
        <v>1202</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1203</v>
      </c>
      <c r="P14" s="2501"/>
      <c r="Q14" s="2449" t="s">
        <v>1204</v>
      </c>
      <c r="R14" s="2501"/>
      <c r="S14" s="2450"/>
      <c r="T14" s="2326"/>
      <c r="U14" s="2449" t="s">
        <v>831</v>
      </c>
      <c r="V14" s="2501"/>
      <c r="W14" s="2449" t="s">
        <v>834</v>
      </c>
      <c r="X14" s="2501"/>
      <c r="Y14" s="2449" t="s">
        <v>831</v>
      </c>
      <c r="Z14" s="2501"/>
      <c r="AA14" s="2449" t="s">
        <v>841</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1205</v>
      </c>
      <c r="CI14" s="2501"/>
      <c r="CJ14" s="2449" t="s">
        <v>1206</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1207</v>
      </c>
      <c r="DH14" s="2501"/>
      <c r="DI14" s="2449" t="s">
        <v>1208</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821</v>
      </c>
      <c r="P16" s="2546"/>
      <c r="Q16" s="2499" t="s">
        <v>823</v>
      </c>
      <c r="R16" s="2546"/>
      <c r="S16" s="2499" t="s">
        <v>827</v>
      </c>
      <c r="T16" s="2546"/>
      <c r="U16" s="2499" t="s">
        <v>832</v>
      </c>
      <c r="V16" s="2546"/>
      <c r="W16" s="2499" t="s">
        <v>835</v>
      </c>
      <c r="X16" s="2546"/>
      <c r="Y16" s="2499" t="s">
        <v>839</v>
      </c>
      <c r="Z16" s="2546"/>
      <c r="AA16" s="2499" t="s">
        <v>842</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553</v>
      </c>
      <c r="BU16" s="2546"/>
      <c r="BV16" s="2499" t="s">
        <v>553</v>
      </c>
      <c r="BW16" s="2546"/>
      <c r="BX16" s="2499" t="s">
        <v>553</v>
      </c>
      <c r="BY16" s="2546"/>
      <c r="BZ16" s="2499" t="s">
        <v>553</v>
      </c>
      <c r="CA16" s="2546"/>
      <c r="CB16" s="2499" t="s">
        <v>1209</v>
      </c>
      <c r="CC16" s="2546"/>
      <c r="CD16" s="2499" t="s">
        <v>553</v>
      </c>
      <c r="CE16" s="2546"/>
      <c r="CF16" s="2499" t="s">
        <v>1210</v>
      </c>
      <c r="CG16" s="2546"/>
      <c r="CH16" s="2499" t="s">
        <v>1211</v>
      </c>
      <c r="CI16" s="2546"/>
      <c r="CJ16" s="2499" t="s">
        <v>1211</v>
      </c>
      <c r="CK16" s="2546"/>
      <c r="CL16" s="2549"/>
      <c r="CM16" s="2547"/>
      <c r="CN16" s="2547"/>
      <c r="CO16" s="2547"/>
      <c r="CP16" s="2547"/>
      <c r="CQ16" s="2547"/>
      <c r="CR16" s="2547"/>
      <c r="CS16" s="2547"/>
      <c r="CT16" s="2547"/>
      <c r="CU16" s="2547"/>
      <c r="CV16" s="2547"/>
      <c r="CW16" s="2547"/>
      <c r="CX16" s="2566"/>
      <c r="CY16" s="2449" t="s">
        <v>553</v>
      </c>
      <c r="CZ16" s="2501"/>
      <c r="DA16" s="2449" t="s">
        <v>553</v>
      </c>
      <c r="DB16" s="2501"/>
      <c r="DC16" s="2449" t="s">
        <v>553</v>
      </c>
      <c r="DD16" s="2501"/>
      <c r="DE16" s="2499" t="s">
        <v>1209</v>
      </c>
      <c r="DF16" s="2546"/>
      <c r="DG16" s="2499" t="s">
        <v>1212</v>
      </c>
      <c r="DH16" s="2546"/>
      <c r="DI16" s="2499" t="s">
        <v>1212</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1213</v>
      </c>
      <c r="P17" s="1304" t="s">
        <v>1214</v>
      </c>
      <c r="Q17" s="1304" t="s">
        <v>1213</v>
      </c>
      <c r="R17" s="1304" t="s">
        <v>1214</v>
      </c>
      <c r="S17" s="1304" t="s">
        <v>1213</v>
      </c>
      <c r="T17" s="1304" t="s">
        <v>1214</v>
      </c>
      <c r="U17" s="1304" t="s">
        <v>1213</v>
      </c>
      <c r="V17" s="1304" t="s">
        <v>1214</v>
      </c>
      <c r="W17" s="1304" t="s">
        <v>1213</v>
      </c>
      <c r="X17" s="1304" t="s">
        <v>1214</v>
      </c>
      <c r="Y17" s="1304" t="s">
        <v>1213</v>
      </c>
      <c r="Z17" s="1304" t="s">
        <v>1214</v>
      </c>
      <c r="AA17" s="1304" t="s">
        <v>1213</v>
      </c>
      <c r="AB17" s="1304" t="s">
        <v>1214</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1213</v>
      </c>
      <c r="BU17" s="1304" t="s">
        <v>1214</v>
      </c>
      <c r="BV17" s="1304" t="s">
        <v>1213</v>
      </c>
      <c r="BW17" s="1304" t="s">
        <v>1214</v>
      </c>
      <c r="BX17" s="1304" t="s">
        <v>1213</v>
      </c>
      <c r="BY17" s="1304" t="s">
        <v>1214</v>
      </c>
      <c r="BZ17" s="1304" t="s">
        <v>1213</v>
      </c>
      <c r="CA17" s="1304" t="s">
        <v>1214</v>
      </c>
      <c r="CB17" s="1304" t="s">
        <v>1213</v>
      </c>
      <c r="CC17" s="1304" t="s">
        <v>1214</v>
      </c>
      <c r="CD17" s="1304" t="s">
        <v>1213</v>
      </c>
      <c r="CE17" s="1304" t="s">
        <v>1214</v>
      </c>
      <c r="CF17" s="1304" t="s">
        <v>1213</v>
      </c>
      <c r="CG17" s="1304" t="s">
        <v>1214</v>
      </c>
      <c r="CH17" s="1304" t="s">
        <v>1213</v>
      </c>
      <c r="CI17" s="1304" t="s">
        <v>1214</v>
      </c>
      <c r="CJ17" s="1304" t="s">
        <v>1213</v>
      </c>
      <c r="CK17" s="1304" t="s">
        <v>1214</v>
      </c>
      <c r="CL17" s="2549"/>
      <c r="CM17" s="2547"/>
      <c r="CN17" s="2547"/>
      <c r="CO17" s="2547"/>
      <c r="CP17" s="2547"/>
      <c r="CQ17" s="2547"/>
      <c r="CR17" s="2547"/>
      <c r="CS17" s="2547"/>
      <c r="CT17" s="2547"/>
      <c r="CU17" s="2547"/>
      <c r="CV17" s="2547"/>
      <c r="CW17" s="2547"/>
      <c r="CX17" s="2566"/>
      <c r="CY17" s="1304" t="s">
        <v>1213</v>
      </c>
      <c r="CZ17" s="1304" t="s">
        <v>1214</v>
      </c>
      <c r="DA17" s="1304" t="s">
        <v>1213</v>
      </c>
      <c r="DB17" s="1304" t="s">
        <v>1214</v>
      </c>
      <c r="DC17" s="1304" t="s">
        <v>1213</v>
      </c>
      <c r="DD17" s="1304" t="s">
        <v>1214</v>
      </c>
      <c r="DE17" s="1304" t="s">
        <v>1213</v>
      </c>
      <c r="DF17" s="1304" t="s">
        <v>1214</v>
      </c>
      <c r="DG17" s="1304" t="s">
        <v>1213</v>
      </c>
      <c r="DH17" s="1304" t="s">
        <v>1214</v>
      </c>
      <c r="DI17" s="1304" t="s">
        <v>1213</v>
      </c>
      <c r="DJ17" s="1304" t="s">
        <v>1214</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330"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330"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330" customFormat="1" customHeight="1" ht="11.25" hidden="1">
      <c r="B20" s="1053"/>
      <c r="D20" s="1037"/>
      <c r="E20" s="1052"/>
      <c r="F20" s="1310" t="s">
        <v>371</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398" customFormat="1" customHeight="1" ht="21">
      <c r="A21" s="4585" t="s">
        <v>990</v>
      </c>
      <c r="B21" s="4586"/>
      <c r="C21" s="4587"/>
      <c r="D21" s="4587"/>
      <c r="E21" s="4588" t="s">
        <v>22</v>
      </c>
      <c r="F21" s="4589" t="str">
        <f>INDEX(IP_MAIN_LIST_NAME_IP,MATCH(A21,IP_MAIN_LIST_IP_ID,0))&amp;" ("&amp;INDEX(IP_MAIN_START_DATE,MATCH(A21,IP_MAIN_LIST_IP_ID,0))&amp;"-"&amp;INDEX(IP_MAIN_END_DATE,MATCH(A21,IP_MAIN_LIST_IP_ID,0))&amp;")"</f>
        <v>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 (01.01.2023-31.12.2024)</v>
      </c>
      <c r="G21" s="4590"/>
      <c r="H21" s="4591"/>
      <c r="I21" s="4591"/>
      <c r="J21" s="4591"/>
      <c r="K21" s="4591"/>
      <c r="L21" s="4591"/>
      <c r="M21" s="4591"/>
      <c r="N21" s="4591"/>
      <c r="O21" s="4590"/>
      <c r="P21" s="4590"/>
      <c r="Q21" s="4590"/>
      <c r="R21" s="4590"/>
      <c r="S21" s="4590"/>
      <c r="T21" s="4590"/>
      <c r="U21" s="4592"/>
      <c r="V21" s="4592"/>
      <c r="W21" s="4592"/>
      <c r="X21" s="4592"/>
      <c r="Y21" s="4592"/>
      <c r="Z21" s="4592"/>
      <c r="AA21" s="4592"/>
      <c r="AB21" s="4590"/>
      <c r="AC21" s="4591"/>
      <c r="AD21" s="4591"/>
      <c r="AE21" s="4591"/>
      <c r="AF21" s="4591"/>
      <c r="AG21" s="4591"/>
      <c r="AH21" s="4591"/>
      <c r="AI21" s="4591"/>
      <c r="AJ21" s="4591"/>
      <c r="AK21" s="4591"/>
      <c r="AL21" s="4591"/>
      <c r="AM21" s="4591"/>
      <c r="AN21" s="4591"/>
      <c r="AO21" s="4591"/>
      <c r="AP21" s="4591"/>
      <c r="AQ21" s="4591"/>
      <c r="AR21" s="4591"/>
      <c r="AS21" s="4591"/>
      <c r="AT21" s="4591"/>
      <c r="AU21" s="4591"/>
      <c r="AV21" s="4591"/>
      <c r="AW21" s="4591"/>
      <c r="AX21" s="4591"/>
      <c r="AY21" s="4591"/>
      <c r="AZ21" s="4591"/>
      <c r="BA21" s="4591"/>
      <c r="BB21" s="4591"/>
      <c r="BC21" s="4591"/>
      <c r="BD21" s="4591"/>
      <c r="BE21" s="4591"/>
      <c r="BF21" s="4591"/>
      <c r="BG21" s="4591"/>
      <c r="BH21" s="4591"/>
      <c r="BI21" s="4591"/>
      <c r="BJ21" s="4591"/>
      <c r="BK21" s="4591"/>
      <c r="BL21" s="4591"/>
      <c r="BM21" s="4591"/>
      <c r="BN21" s="4591"/>
      <c r="BO21" s="4591"/>
      <c r="BP21" s="4591"/>
      <c r="BQ21" s="4591"/>
      <c r="BR21" s="4591"/>
      <c r="BS21" s="4591"/>
      <c r="BT21" s="4591"/>
      <c r="BU21" s="4591"/>
      <c r="BV21" s="4591"/>
      <c r="BW21" s="4591"/>
      <c r="BX21" s="4591"/>
      <c r="BY21" s="4591"/>
      <c r="BZ21" s="4591"/>
      <c r="CA21" s="4591"/>
      <c r="CB21" s="4591"/>
      <c r="CC21" s="4591"/>
      <c r="CD21" s="4591"/>
      <c r="CE21" s="4591"/>
      <c r="CF21" s="4591"/>
      <c r="CG21" s="4591"/>
      <c r="CH21" s="4591"/>
      <c r="CI21" s="4591"/>
      <c r="CJ21" s="4591"/>
      <c r="CK21" s="4591"/>
      <c r="CL21" s="4593"/>
      <c r="CM21" s="4593"/>
      <c r="CN21" s="4593"/>
      <c r="CO21" s="4593"/>
      <c r="CP21" s="4593"/>
      <c r="CQ21" s="4593"/>
      <c r="CR21" s="4593"/>
      <c r="CS21" s="4593"/>
      <c r="CT21" s="4593"/>
      <c r="CU21" s="4593"/>
      <c r="CV21" s="4593"/>
      <c r="CW21" s="4593"/>
      <c r="CX21" s="4593"/>
      <c r="CY21" s="4593"/>
      <c r="CZ21" s="4593"/>
      <c r="DA21" s="4593"/>
      <c r="DB21" s="4593"/>
      <c r="DC21" s="4593"/>
      <c r="DD21" s="4593"/>
      <c r="DE21" s="4593"/>
      <c r="DF21" s="4593"/>
      <c r="DG21" s="4593"/>
      <c r="DH21" s="4593"/>
      <c r="DI21" s="4593"/>
      <c r="DJ21" s="4593"/>
      <c r="DK21" s="4593"/>
      <c r="DL21" s="4593"/>
      <c r="DM21" s="4593"/>
      <c r="DN21" s="4593"/>
      <c r="DO21" s="4593"/>
      <c r="DP21" s="4593"/>
      <c r="DQ21" s="4593"/>
      <c r="DR21" s="4593"/>
      <c r="DS21" s="4593"/>
      <c r="DT21" s="4593"/>
      <c r="DU21" s="4593"/>
      <c r="DV21" s="4593"/>
      <c r="DW21" s="4593"/>
      <c r="DX21" s="4593"/>
      <c r="DY21" s="4593"/>
      <c r="DZ21" s="4593"/>
      <c r="EA21" s="4593"/>
      <c r="EB21" s="4593"/>
      <c r="EC21" s="4593"/>
      <c r="ED21" s="4593"/>
      <c r="EE21" s="4593"/>
      <c r="EF21" s="4593"/>
      <c r="EG21" s="4593"/>
      <c r="EH21" s="4593"/>
      <c r="EI21" s="4593"/>
      <c r="EJ21" s="4593"/>
      <c r="EK21" s="4593"/>
      <c r="EL21" s="4593"/>
      <c r="EM21" s="4593"/>
      <c r="EN21" s="4593"/>
      <c r="EO21" s="4593"/>
      <c r="EP21" s="4593"/>
      <c r="EQ21" s="4593"/>
      <c r="ER21" s="4593"/>
      <c r="ES21" s="4593"/>
      <c r="ET21" s="4593"/>
      <c r="EU21" s="4593"/>
      <c r="EV21" s="4593"/>
      <c r="EW21" s="4593"/>
      <c r="EX21" s="4593"/>
      <c r="EY21" s="4593"/>
      <c r="EZ21" s="4593"/>
      <c r="FA21" s="4593"/>
      <c r="FB21" s="4593"/>
      <c r="FC21" s="4593"/>
      <c r="FD21" s="4593"/>
      <c r="FE21" s="4593"/>
      <c r="FF21" s="4593"/>
      <c r="FG21" s="4593"/>
      <c r="FH21" s="4593"/>
      <c r="FI21" s="4593"/>
      <c r="FJ21" s="4593"/>
      <c r="FK21" s="4593"/>
      <c r="FL21" s="4593"/>
      <c r="FM21" s="4593"/>
      <c r="FN21" s="4593"/>
      <c r="FO21" s="4593"/>
      <c r="FP21" s="4593"/>
      <c r="FQ21" s="4593"/>
      <c r="FR21" s="4593"/>
      <c r="FS21" s="4593"/>
      <c r="FT21" s="4593"/>
      <c r="FU21" s="4593"/>
      <c r="FV21" s="4594"/>
      <c r="FW21" s="4595"/>
      <c r="FX21" s="4596"/>
      <c r="FY21" s="4587"/>
      <c r="FZ21" s="4587"/>
      <c r="GA21" s="4587"/>
      <c r="GB21" s="4587"/>
    </row>
    <row s="7401" customFormat="1" customHeight="1" ht="62.5">
      <c r="A22" s="4587" t="s">
        <v>990</v>
      </c>
      <c r="B22" s="4586"/>
      <c r="C22" s="4587"/>
      <c r="D22" s="4587"/>
      <c r="E22" s="4597"/>
      <c r="F22" s="4598">
        <v>1</v>
      </c>
      <c r="G22" s="4599" t="s">
        <v>981</v>
      </c>
      <c r="H22" s="2869" t="s">
        <v>67</v>
      </c>
      <c r="I22" s="4600"/>
      <c r="J22" s="4601"/>
      <c r="K22" s="4601"/>
      <c r="L22" s="4601"/>
      <c r="M22" s="4601"/>
      <c r="N22" s="4601"/>
      <c r="O22" s="4602">
        <v>0</v>
      </c>
      <c r="P22" s="4602">
        <v>0</v>
      </c>
      <c r="Q22" s="4602">
        <v>0</v>
      </c>
      <c r="R22" s="4602">
        <v>0</v>
      </c>
      <c r="S22" s="4602">
        <v>0</v>
      </c>
      <c r="T22" s="4602">
        <v>0</v>
      </c>
      <c r="U22" s="4602">
        <v>2.43</v>
      </c>
      <c r="V22" s="4602">
        <v>2.13</v>
      </c>
      <c r="W22" s="4602">
        <v>9.5</v>
      </c>
      <c r="X22" s="4602">
        <v>13.77</v>
      </c>
      <c r="Y22" s="4602">
        <v>411723</v>
      </c>
      <c r="Z22" s="4602">
        <v>282466.04</v>
      </c>
      <c r="AA22" s="4602">
        <v>1607566</v>
      </c>
      <c r="AB22" s="4602">
        <v>1833114.66</v>
      </c>
      <c r="AC22" s="4601"/>
      <c r="AD22" s="4601"/>
      <c r="AE22" s="4601"/>
      <c r="AF22" s="4601"/>
      <c r="AG22" s="4601"/>
      <c r="AH22" s="4601"/>
      <c r="AI22" s="4601"/>
      <c r="AJ22" s="4601"/>
      <c r="AK22" s="4601"/>
      <c r="AL22" s="4601"/>
      <c r="AM22" s="4601"/>
      <c r="AN22" s="4601"/>
      <c r="AO22" s="4601"/>
      <c r="AP22" s="4601"/>
      <c r="AQ22" s="4601"/>
      <c r="AR22" s="4601"/>
      <c r="AS22" s="4601"/>
      <c r="AT22" s="4601"/>
      <c r="AU22" s="4601"/>
      <c r="AV22" s="4601"/>
      <c r="AW22" s="4601"/>
      <c r="AX22" s="4601"/>
      <c r="AY22" s="4601"/>
      <c r="AZ22" s="4601"/>
      <c r="BA22" s="4601"/>
      <c r="BB22" s="4601"/>
      <c r="BC22" s="4601"/>
      <c r="BD22" s="4601"/>
      <c r="BE22" s="4601"/>
      <c r="BF22" s="4601"/>
      <c r="BG22" s="4601"/>
      <c r="BH22" s="4601"/>
      <c r="BI22" s="4601"/>
      <c r="BJ22" s="4601"/>
      <c r="BK22" s="4601"/>
      <c r="BL22" s="4601"/>
      <c r="BM22" s="4601"/>
      <c r="BN22" s="4601"/>
      <c r="BO22" s="4601"/>
      <c r="BP22" s="4601"/>
      <c r="BQ22" s="4601"/>
      <c r="BR22" s="4601"/>
      <c r="BS22" s="4601"/>
      <c r="BT22" s="4602"/>
      <c r="BU22" s="4602"/>
      <c r="BV22" s="4602"/>
      <c r="BW22" s="4602"/>
      <c r="BX22" s="4602"/>
      <c r="BY22" s="4602"/>
      <c r="BZ22" s="4602"/>
      <c r="CA22" s="4602"/>
      <c r="CB22" s="4602"/>
      <c r="CC22" s="4602"/>
      <c r="CD22" s="4602"/>
      <c r="CE22" s="4602"/>
      <c r="CF22" s="4602"/>
      <c r="CG22" s="4602"/>
      <c r="CH22" s="4602"/>
      <c r="CI22" s="4602"/>
      <c r="CJ22" s="4602"/>
      <c r="CK22" s="4602"/>
      <c r="CL22" s="4601"/>
      <c r="CM22" s="4601"/>
      <c r="CN22" s="4601"/>
      <c r="CO22" s="4601"/>
      <c r="CP22" s="4601"/>
      <c r="CQ22" s="4601"/>
      <c r="CR22" s="4601"/>
      <c r="CS22" s="4601"/>
      <c r="CT22" s="4601"/>
      <c r="CU22" s="4601"/>
      <c r="CV22" s="4601"/>
      <c r="CW22" s="4601"/>
      <c r="CX22" s="4601"/>
      <c r="CY22" s="4602"/>
      <c r="CZ22" s="4602"/>
      <c r="DA22" s="4602"/>
      <c r="DB22" s="4602"/>
      <c r="DC22" s="4602"/>
      <c r="DD22" s="4602"/>
      <c r="DE22" s="4602"/>
      <c r="DF22" s="4602"/>
      <c r="DG22" s="4602"/>
      <c r="DH22" s="4602"/>
      <c r="DI22" s="4602"/>
      <c r="DJ22" s="4602"/>
      <c r="DK22" s="4601"/>
      <c r="DL22" s="4601"/>
      <c r="DM22" s="4601"/>
      <c r="DN22" s="4601"/>
      <c r="DO22" s="4601"/>
      <c r="DP22" s="4601"/>
      <c r="DQ22" s="4601"/>
      <c r="DR22" s="4601"/>
      <c r="DS22" s="4601"/>
      <c r="DT22" s="4601"/>
      <c r="DU22" s="4601"/>
      <c r="DV22" s="4601"/>
      <c r="DW22" s="4601"/>
      <c r="DX22" s="4601"/>
      <c r="DY22" s="4601"/>
      <c r="DZ22" s="4601"/>
      <c r="EA22" s="4601"/>
      <c r="EB22" s="4601"/>
      <c r="EC22" s="4601"/>
      <c r="ED22" s="4601"/>
      <c r="EE22" s="4601"/>
      <c r="EF22" s="4601"/>
      <c r="EG22" s="4601"/>
      <c r="EH22" s="4601"/>
      <c r="EI22" s="4601"/>
      <c r="EJ22" s="4601"/>
      <c r="EK22" s="4601"/>
      <c r="EL22" s="4601"/>
      <c r="EM22" s="4601"/>
      <c r="EN22" s="4601"/>
      <c r="EO22" s="4601"/>
      <c r="EP22" s="4601"/>
      <c r="EQ22" s="4601"/>
      <c r="ER22" s="4601"/>
      <c r="ES22" s="4601"/>
      <c r="ET22" s="4601"/>
      <c r="EU22" s="4601"/>
      <c r="EV22" s="4601"/>
      <c r="EW22" s="4601"/>
      <c r="EX22" s="4601"/>
      <c r="EY22" s="4601"/>
      <c r="EZ22" s="4601"/>
      <c r="FA22" s="4601"/>
      <c r="FB22" s="4601"/>
      <c r="FC22" s="4601"/>
      <c r="FD22" s="4601"/>
      <c r="FE22" s="4601"/>
      <c r="FF22" s="4601"/>
      <c r="FG22" s="4601"/>
      <c r="FH22" s="4601"/>
      <c r="FI22" s="4601"/>
      <c r="FJ22" s="4601"/>
      <c r="FK22" s="4601"/>
      <c r="FL22" s="4601"/>
      <c r="FM22" s="4601"/>
      <c r="FN22" s="4601"/>
      <c r="FO22" s="4601"/>
      <c r="FP22" s="4601"/>
      <c r="FQ22" s="4601"/>
      <c r="FR22" s="4601"/>
      <c r="FS22" s="4601"/>
      <c r="FT22" s="4601"/>
      <c r="FU22" s="4601"/>
      <c r="FV22" s="4601"/>
      <c r="FW22" s="4601"/>
      <c r="FX22" s="4596"/>
      <c r="FY22" s="4587"/>
      <c r="FZ22" s="4587"/>
      <c r="GA22" s="4587"/>
      <c r="GB22" s="4587"/>
    </row>
    <row s="7401" customFormat="1" customHeight="1" ht="12">
      <c r="A23" s="4587" t="s">
        <v>990</v>
      </c>
      <c r="B23" s="4586"/>
      <c r="C23" s="4587"/>
      <c r="D23" s="4587"/>
      <c r="E23" s="4587"/>
      <c r="F23" s="4603"/>
      <c r="G23" s="4604" t="s">
        <v>1215</v>
      </c>
      <c r="H23" s="4605"/>
      <c r="I23" s="4606"/>
      <c r="J23" s="4607"/>
      <c r="K23" s="4608"/>
      <c r="L23" s="4609"/>
      <c r="M23" s="4610"/>
      <c r="N23" s="4611"/>
      <c r="O23" s="4612"/>
      <c r="P23" s="4613"/>
      <c r="Q23" s="4614"/>
      <c r="R23" s="4615"/>
      <c r="S23" s="4616"/>
      <c r="T23" s="4617"/>
      <c r="U23" s="4618"/>
      <c r="V23" s="4619"/>
      <c r="W23" s="4620"/>
      <c r="X23" s="4621"/>
      <c r="Y23" s="4622"/>
      <c r="Z23" s="4623"/>
      <c r="AA23" s="4624"/>
      <c r="AB23" s="4625"/>
      <c r="AC23" s="4626"/>
      <c r="AD23" s="4627"/>
      <c r="AE23" s="4628"/>
      <c r="AF23" s="4629"/>
      <c r="AG23" s="4630"/>
      <c r="AH23" s="4631"/>
      <c r="AI23" s="4632"/>
      <c r="AJ23" s="4633"/>
      <c r="AK23" s="4634"/>
      <c r="AL23" s="4635"/>
      <c r="AM23" s="4636"/>
      <c r="AN23" s="4637"/>
      <c r="AO23" s="4638"/>
      <c r="AP23" s="4639"/>
      <c r="AQ23" s="4640"/>
      <c r="AR23" s="4641"/>
      <c r="AS23" s="4642"/>
      <c r="AT23" s="4643"/>
      <c r="AU23" s="4644"/>
      <c r="AV23" s="4645"/>
      <c r="AW23" s="4646"/>
      <c r="AX23" s="4647"/>
      <c r="AY23" s="4648"/>
      <c r="AZ23" s="4649"/>
      <c r="BA23" s="4650"/>
      <c r="BB23" s="4651"/>
      <c r="BC23" s="4652"/>
      <c r="BD23" s="4653"/>
      <c r="BE23" s="4654"/>
      <c r="BF23" s="4655"/>
      <c r="BG23" s="4656"/>
      <c r="BH23" s="4657"/>
      <c r="BI23" s="4658"/>
      <c r="BJ23" s="4659"/>
      <c r="BK23" s="4660"/>
      <c r="BL23" s="4661"/>
      <c r="BM23" s="4662"/>
      <c r="BN23" s="4663"/>
      <c r="BO23" s="4664"/>
      <c r="BP23" s="4665"/>
      <c r="BQ23" s="4666"/>
      <c r="BR23" s="4667"/>
      <c r="BS23" s="4668"/>
      <c r="BT23" s="4669"/>
      <c r="BU23" s="4670"/>
      <c r="BV23" s="4671"/>
      <c r="BW23" s="4672"/>
      <c r="BX23" s="4673"/>
      <c r="BY23" s="4674"/>
      <c r="BZ23" s="4675"/>
      <c r="CA23" s="4676"/>
      <c r="CB23" s="4677"/>
      <c r="CC23" s="4678"/>
      <c r="CD23" s="4679"/>
      <c r="CE23" s="4680"/>
      <c r="CF23" s="4681"/>
      <c r="CG23" s="4682"/>
      <c r="CH23" s="4683"/>
      <c r="CI23" s="4684"/>
      <c r="CJ23" s="4685"/>
      <c r="CK23" s="4686"/>
      <c r="CL23" s="4687"/>
      <c r="CM23" s="4688"/>
      <c r="CN23" s="4689"/>
      <c r="CO23" s="4690"/>
      <c r="CP23" s="4691"/>
      <c r="CQ23" s="4692"/>
      <c r="CR23" s="4693"/>
      <c r="CS23" s="4694"/>
      <c r="CT23" s="4695"/>
      <c r="CU23" s="4696"/>
      <c r="CV23" s="4697"/>
      <c r="CW23" s="4698"/>
      <c r="CX23" s="4699"/>
      <c r="CY23" s="4700"/>
      <c r="CZ23" s="4701"/>
      <c r="DA23" s="4702"/>
      <c r="DB23" s="4703"/>
      <c r="DC23" s="4704"/>
      <c r="DD23" s="4705"/>
      <c r="DE23" s="4706"/>
      <c r="DF23" s="4707"/>
      <c r="DG23" s="4708"/>
      <c r="DH23" s="4709"/>
      <c r="DI23" s="4710"/>
      <c r="DJ23" s="4711"/>
      <c r="DK23" s="4712"/>
      <c r="DL23" s="4713"/>
      <c r="DM23" s="4714"/>
      <c r="DN23" s="4715"/>
      <c r="DO23" s="4716"/>
      <c r="DP23" s="4717"/>
      <c r="DQ23" s="4718"/>
      <c r="DR23" s="4719"/>
      <c r="DS23" s="4720"/>
      <c r="DT23" s="4721"/>
      <c r="DU23" s="4722"/>
      <c r="DV23" s="4723"/>
      <c r="DW23" s="4724"/>
      <c r="DX23" s="4725"/>
      <c r="DY23" s="4726"/>
      <c r="DZ23" s="4727"/>
      <c r="EA23" s="4728"/>
      <c r="EB23" s="4729"/>
      <c r="EC23" s="4730"/>
      <c r="ED23" s="4731"/>
      <c r="EE23" s="4732"/>
      <c r="EF23" s="4733"/>
      <c r="EG23" s="4734"/>
      <c r="EH23" s="4735"/>
      <c r="EI23" s="4736"/>
      <c r="EJ23" s="4737"/>
      <c r="EK23" s="4738"/>
      <c r="EL23" s="4739"/>
      <c r="EM23" s="4740"/>
      <c r="EN23" s="4741"/>
      <c r="EO23" s="4742"/>
      <c r="EP23" s="4743"/>
      <c r="EQ23" s="4744"/>
      <c r="ER23" s="4745"/>
      <c r="ES23" s="4746"/>
      <c r="ET23" s="4747"/>
      <c r="EU23" s="4748"/>
      <c r="EV23" s="4749"/>
      <c r="EW23" s="4750"/>
      <c r="EX23" s="4751"/>
      <c r="EY23" s="4752"/>
      <c r="EZ23" s="4753"/>
      <c r="FA23" s="4754"/>
      <c r="FB23" s="4755"/>
      <c r="FC23" s="4756"/>
      <c r="FD23" s="4757"/>
      <c r="FE23" s="4758"/>
      <c r="FF23" s="4759"/>
      <c r="FG23" s="4760"/>
      <c r="FH23" s="4761"/>
      <c r="FI23" s="4762"/>
      <c r="FJ23" s="4763"/>
      <c r="FK23" s="4764"/>
      <c r="FL23" s="4765"/>
      <c r="FM23" s="4766"/>
      <c r="FN23" s="4767"/>
      <c r="FO23" s="4768"/>
      <c r="FP23" s="4769"/>
      <c r="FQ23" s="4770"/>
      <c r="FR23" s="4771"/>
      <c r="FS23" s="4772"/>
      <c r="FT23" s="4773"/>
      <c r="FU23" s="4774"/>
      <c r="FV23" s="4775"/>
      <c r="FW23" s="4776"/>
      <c r="FX23" s="4777"/>
      <c r="FY23" s="4778"/>
      <c r="FZ23" s="4778"/>
      <c r="GA23" s="4778"/>
      <c r="GB23" s="4778"/>
    </row>
    <row s="7330" customFormat="1" customHeight="1" ht="12.75">
      <c r="A24" s="1054"/>
      <c r="B24" s="1054"/>
      <c r="C24" s="1054"/>
      <c r="D24" s="1054"/>
      <c r="E24" s="1054"/>
      <c r="F24" s="1052"/>
      <c r="G24" s="1052"/>
      <c r="H24" s="1052"/>
      <c r="I24" s="1052"/>
      <c r="J24" s="1052"/>
      <c r="K24" s="1052"/>
      <c r="L24" s="1052"/>
      <c r="M24" s="1052"/>
      <c r="N24" s="1052"/>
      <c r="O24" s="1052"/>
      <c r="P24" s="1052"/>
      <c r="Q24" s="1052"/>
      <c r="R24" s="1052"/>
      <c r="S24" s="1055"/>
      <c r="T24" s="1055"/>
      <c r="U24" s="1052"/>
      <c r="V24" s="1052"/>
      <c r="W24" s="1052"/>
      <c r="X24" s="1052"/>
      <c r="Y24" s="1052"/>
      <c r="Z24" s="1052"/>
      <c r="AA24" s="1052"/>
      <c r="AB24" s="1052"/>
      <c r="AC24" s="1052"/>
      <c r="AD24" s="1052"/>
      <c r="AE24" s="1052"/>
      <c r="AF24" s="1052"/>
      <c r="AG24" s="1052"/>
      <c r="AH24" s="1052"/>
      <c r="AI24" s="1052"/>
      <c r="AJ24" s="1052"/>
      <c r="AK24" s="1052"/>
      <c r="AL24" s="1052"/>
      <c r="AM24" s="1052"/>
      <c r="AN24" s="1052"/>
      <c r="AO24" s="1052"/>
      <c r="AP24" s="1052"/>
      <c r="AQ24" s="1052"/>
      <c r="AR24" s="1052"/>
      <c r="AS24" s="1052"/>
      <c r="AT24" s="1052"/>
      <c r="AU24" s="1052"/>
      <c r="AV24" s="1052"/>
      <c r="AW24" s="1052"/>
      <c r="AX24" s="1052"/>
      <c r="AY24" s="1052"/>
      <c r="AZ24" s="1052"/>
      <c r="BA24" s="1052"/>
      <c r="BB24" s="1052"/>
      <c r="BC24" s="1052"/>
      <c r="BD24" s="1052"/>
      <c r="BE24" s="1052"/>
      <c r="BF24" s="1052"/>
      <c r="BG24" s="1052"/>
      <c r="BH24" s="1052"/>
      <c r="BI24" s="1052"/>
      <c r="BJ24" s="1052"/>
      <c r="BK24" s="1052"/>
      <c r="BL24" s="1052"/>
      <c r="BM24" s="1052"/>
      <c r="BN24" s="1052"/>
      <c r="BO24" s="1052"/>
      <c r="BP24" s="1052"/>
      <c r="BQ24" s="1052"/>
      <c r="BR24" s="1052"/>
      <c r="BS24" s="1052"/>
      <c r="BT24" s="1052"/>
      <c r="BU24" s="1052"/>
      <c r="BV24" s="1052"/>
      <c r="BW24" s="1052"/>
      <c r="BX24" s="1052"/>
      <c r="BY24" s="1052"/>
      <c r="BZ24" s="1052"/>
      <c r="CA24" s="1052"/>
      <c r="CB24" s="1052"/>
      <c r="CC24" s="1052"/>
      <c r="CD24" s="1052"/>
      <c r="CE24" s="1052"/>
      <c r="CF24" s="1052"/>
      <c r="CG24" s="1052"/>
      <c r="CH24" s="1052"/>
      <c r="CI24" s="1052"/>
      <c r="CJ24" s="1052"/>
      <c r="CK24" s="1052"/>
      <c r="CL24" s="1052"/>
      <c r="CM24" s="1052"/>
      <c r="CN24" s="1052"/>
      <c r="CO24" s="1052"/>
      <c r="CP24" s="1052"/>
      <c r="CQ24" s="1052"/>
      <c r="CR24" s="1052"/>
      <c r="CS24" s="1052"/>
      <c r="CT24" s="1052"/>
      <c r="CU24" s="1052"/>
      <c r="CV24" s="1052"/>
      <c r="CW24" s="1052"/>
      <c r="CX24" s="1052"/>
      <c r="CY24" s="1052"/>
      <c r="CZ24" s="1052"/>
      <c r="DA24" s="1052"/>
      <c r="DB24" s="1052"/>
      <c r="DC24" s="1052"/>
      <c r="DD24" s="1052"/>
      <c r="DE24" s="1052"/>
      <c r="DF24" s="1052"/>
      <c r="DG24" s="1052"/>
      <c r="DH24" s="1052"/>
      <c r="DI24" s="1052"/>
      <c r="DJ24" s="1052"/>
      <c r="DK24" s="1052"/>
      <c r="DL24" s="1052"/>
      <c r="DM24" s="1052"/>
      <c r="DN24" s="1052"/>
      <c r="DO24" s="1052"/>
      <c r="DP24" s="1052"/>
      <c r="DQ24" s="1052"/>
      <c r="DR24" s="1052"/>
      <c r="DS24" s="1052"/>
      <c r="DT24" s="1052"/>
      <c r="DU24" s="1052"/>
      <c r="DV24" s="1052"/>
      <c r="DW24" s="1052"/>
      <c r="DX24" s="1052"/>
      <c r="DY24" s="1052"/>
      <c r="DZ24" s="1052"/>
      <c r="EA24" s="1052"/>
      <c r="EB24" s="1052"/>
      <c r="EC24" s="1052"/>
      <c r="ED24" s="1052"/>
      <c r="EE24" s="1052"/>
      <c r="EF24" s="1052"/>
      <c r="EG24" s="1052"/>
      <c r="EH24" s="1052"/>
      <c r="EI24" s="1052"/>
      <c r="EJ24" s="1052"/>
      <c r="EK24" s="1052"/>
      <c r="EL24" s="1052"/>
      <c r="EM24" s="1052"/>
      <c r="EN24" s="1052"/>
      <c r="EO24" s="1052"/>
      <c r="EP24" s="1052"/>
      <c r="EQ24" s="1052"/>
      <c r="ER24" s="1052"/>
      <c r="ES24" s="1052"/>
      <c r="ET24" s="1052"/>
      <c r="EU24" s="1052"/>
      <c r="EV24" s="1052"/>
      <c r="EW24" s="1052"/>
      <c r="EX24" s="1052"/>
      <c r="EY24" s="1052"/>
      <c r="EZ24" s="1052"/>
      <c r="FA24" s="1052"/>
      <c r="FB24" s="1052"/>
      <c r="FC24" s="1052"/>
      <c r="FD24" s="1052"/>
      <c r="FE24" s="1052"/>
      <c r="FF24" s="1052"/>
      <c r="FG24" s="1052"/>
      <c r="FH24" s="1052"/>
      <c r="FI24" s="1052"/>
      <c r="FJ24" s="1052"/>
      <c r="FK24" s="1052"/>
      <c r="FL24" s="1052"/>
      <c r="FM24" s="1052"/>
      <c r="FN24" s="1052"/>
      <c r="FO24" s="1052"/>
      <c r="FP24" s="1052"/>
      <c r="FQ24" s="1052"/>
      <c r="FR24" s="1052"/>
      <c r="FS24" s="1052"/>
      <c r="FT24" s="1052"/>
      <c r="FU24" s="1052"/>
      <c r="FV24" s="1052"/>
      <c r="FW24" s="1052"/>
      <c r="FX24" s="1054"/>
      <c r="FY24" s="1054"/>
      <c r="FZ24" s="1054"/>
      <c r="GA24" s="1054"/>
      <c r="GB24" s="1054"/>
      <c r="GC24" s="1035">
        <v>12</v>
      </c>
    </row>
    <row s="7330" customFormat="1" customHeight="1" ht="12.75">
      <c r="A25" s="1054"/>
      <c r="B25" s="1054"/>
      <c r="C25" s="1054"/>
      <c r="D25" s="1054"/>
      <c r="E25" s="1054"/>
      <c r="FX25" s="1054"/>
      <c r="FY25" s="1054"/>
      <c r="FZ25" s="1054"/>
      <c r="GA25" s="1054"/>
      <c r="GB25" s="1054"/>
      <c r="GC25" s="1035">
        <v>12</v>
      </c>
    </row>
    <row s="7595" customFormat="1" customHeight="1" ht="12.75">
      <c r="A26" s="1175"/>
      <c r="B26" s="1175"/>
      <c r="C26" s="1175"/>
      <c r="D26" s="1175"/>
      <c r="E26" s="1175"/>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1177"/>
      <c r="AU26" s="1177"/>
      <c r="AV26" s="1177"/>
      <c r="AW26" s="1177"/>
      <c r="AX26" s="1177"/>
      <c r="AY26" s="1177"/>
      <c r="AZ26" s="1177"/>
      <c r="BA26" s="1177"/>
      <c r="BB26" s="1177"/>
      <c r="BC26" s="1177"/>
      <c r="BD26" s="1177"/>
      <c r="BE26" s="1177"/>
      <c r="BF26" s="1177"/>
      <c r="BG26" s="1177"/>
      <c r="BH26" s="1177"/>
      <c r="BI26" s="1177"/>
      <c r="BJ26" s="1177"/>
      <c r="BK26" s="1177"/>
      <c r="BL26" s="1177"/>
      <c r="BM26" s="1177"/>
      <c r="BN26" s="1177"/>
      <c r="BO26" s="1177"/>
      <c r="BP26" s="1177"/>
      <c r="BQ26" s="1177"/>
      <c r="BR26" s="1177"/>
      <c r="BS26" s="1177"/>
      <c r="BT26" s="1178"/>
      <c r="BU26" s="1178"/>
      <c r="BV26" s="1178"/>
      <c r="BW26" s="1178"/>
      <c r="BX26" s="1178"/>
      <c r="BY26" s="1178"/>
      <c r="BZ26" s="1178"/>
      <c r="CA26" s="1178"/>
      <c r="CB26" s="1178"/>
      <c r="CC26" s="1178"/>
      <c r="CD26" s="1178"/>
      <c r="CE26" s="1178"/>
      <c r="CF26" s="1178"/>
      <c r="CG26" s="1178"/>
      <c r="CH26" s="1178"/>
      <c r="CI26" s="1178"/>
      <c r="CJ26" s="1178"/>
      <c r="CK26" s="1178"/>
      <c r="CL26" s="1178"/>
      <c r="CM26" s="1178"/>
      <c r="CN26" s="1178"/>
      <c r="CO26" s="1178"/>
      <c r="CP26" s="1178"/>
      <c r="CQ26" s="1178"/>
      <c r="CR26" s="1178"/>
      <c r="CS26" s="1178"/>
      <c r="CT26" s="1178"/>
      <c r="CU26" s="1178"/>
      <c r="CV26" s="1178"/>
      <c r="CW26" s="1178"/>
      <c r="CX26" s="1178"/>
      <c r="CY26" s="1178"/>
      <c r="CZ26" s="1178"/>
      <c r="DA26" s="1178"/>
      <c r="DB26" s="1178"/>
      <c r="DC26" s="1178"/>
      <c r="DD26" s="1178"/>
      <c r="DE26" s="1178"/>
      <c r="DF26" s="1178"/>
      <c r="DG26" s="1178"/>
      <c r="DH26" s="1178"/>
      <c r="DI26" s="1178"/>
      <c r="DJ26" s="1178"/>
      <c r="DK26" s="1178"/>
      <c r="DL26" s="1178"/>
      <c r="DM26" s="1178"/>
      <c r="DN26" s="1178"/>
      <c r="DO26" s="1178"/>
      <c r="DP26" s="1178"/>
      <c r="DQ26" s="1178"/>
      <c r="DR26" s="1178"/>
      <c r="DS26" s="1178"/>
      <c r="DT26" s="1178"/>
      <c r="DU26" s="1178"/>
      <c r="DV26" s="1178"/>
      <c r="DW26" s="1178"/>
      <c r="DX26" s="1178"/>
      <c r="FX26" s="1175"/>
      <c r="FY26" s="1175"/>
      <c r="FZ26" s="1175"/>
      <c r="GA26" s="1175"/>
      <c r="GB26" s="1175"/>
      <c r="GC26" s="1176">
        <v>12</v>
      </c>
    </row>
    <row customHeight="1" ht="12.75">
      <c r="S27" s="1051"/>
      <c r="T27" s="1051"/>
      <c r="U27" s="1051"/>
      <c r="V27" s="1051"/>
      <c r="W27" s="1051"/>
      <c r="X27" s="1051"/>
      <c r="Y27" s="1051"/>
      <c r="Z27" s="1051"/>
      <c r="AA27" s="1051"/>
      <c r="AB27" s="1051"/>
      <c r="FX27" s="1051"/>
      <c r="FY27" s="1051"/>
      <c r="FZ27" s="1051"/>
      <c r="GA27" s="1051"/>
      <c r="GB27" s="1051"/>
      <c r="GC27" s="1039">
        <v>12</v>
      </c>
    </row>
    <row customHeight="1" ht="12" hidden="1">
      <c r="A28" s="1039" t="s">
        <v>82</v>
      </c>
      <c r="B28" s="1049">
        <v>0</v>
      </c>
      <c r="C28" s="1039">
        <v>0</v>
      </c>
      <c r="D28" s="1039">
        <v>0</v>
      </c>
      <c r="E28" s="1039">
        <v>3</v>
      </c>
      <c r="F28" s="1039">
        <v>6</v>
      </c>
      <c r="G28" s="1039">
        <v>18</v>
      </c>
      <c r="H28" s="1039">
        <v>27</v>
      </c>
      <c r="I28" s="1039">
        <v>18</v>
      </c>
      <c r="J28" s="1039">
        <v>0</v>
      </c>
      <c r="K28" s="1039">
        <v>0</v>
      </c>
      <c r="L28" s="1039">
        <v>0</v>
      </c>
      <c r="M28" s="1039">
        <v>0</v>
      </c>
      <c r="N28" s="1039">
        <v>0</v>
      </c>
      <c r="O28" s="1039">
        <v>0</v>
      </c>
      <c r="P28" s="1039">
        <v>0</v>
      </c>
      <c r="Q28" s="1039">
        <v>0</v>
      </c>
      <c r="R28" s="1039">
        <v>0</v>
      </c>
      <c r="S28" s="1039">
        <v>0</v>
      </c>
      <c r="T28" s="1039">
        <v>0</v>
      </c>
      <c r="U28" s="1039">
        <v>0</v>
      </c>
      <c r="V28" s="1039">
        <v>0</v>
      </c>
      <c r="W28" s="1039">
        <v>0</v>
      </c>
      <c r="X28" s="1039">
        <v>0</v>
      </c>
      <c r="Y28" s="1039">
        <v>0</v>
      </c>
      <c r="Z28" s="1039">
        <v>0</v>
      </c>
      <c r="AA28" s="1039">
        <v>0</v>
      </c>
      <c r="AB28" s="1039">
        <v>0</v>
      </c>
      <c r="AC28" s="1039">
        <v>0</v>
      </c>
      <c r="AD28" s="1039">
        <v>0</v>
      </c>
      <c r="AE28" s="1039">
        <v>0</v>
      </c>
      <c r="AF28" s="1039">
        <v>0</v>
      </c>
      <c r="AG28" s="1039">
        <v>0</v>
      </c>
      <c r="AH28" s="1039">
        <v>0</v>
      </c>
      <c r="AI28" s="1039">
        <v>0</v>
      </c>
      <c r="AJ28" s="1039">
        <v>0</v>
      </c>
      <c r="AK28" s="1039">
        <v>0</v>
      </c>
      <c r="AL28" s="1039">
        <v>0</v>
      </c>
      <c r="AM28" s="1039">
        <v>0</v>
      </c>
      <c r="AN28" s="1039">
        <v>0</v>
      </c>
      <c r="AO28" s="1039">
        <v>0</v>
      </c>
      <c r="AP28" s="1039">
        <v>0</v>
      </c>
      <c r="AQ28" s="1039">
        <v>0</v>
      </c>
      <c r="AR28" s="1039">
        <v>0</v>
      </c>
      <c r="AS28" s="1039">
        <v>0</v>
      </c>
      <c r="AT28" s="1039">
        <v>0</v>
      </c>
      <c r="AU28" s="1039">
        <v>0</v>
      </c>
      <c r="AV28" s="1039">
        <v>0</v>
      </c>
      <c r="AW28" s="1039">
        <v>0</v>
      </c>
      <c r="AX28" s="1039">
        <v>0</v>
      </c>
      <c r="AY28" s="1039">
        <v>0</v>
      </c>
      <c r="AZ28" s="1039">
        <v>0</v>
      </c>
      <c r="BA28" s="1039">
        <v>0</v>
      </c>
      <c r="BB28" s="1039">
        <v>0</v>
      </c>
      <c r="BC28" s="1039">
        <v>0</v>
      </c>
      <c r="BD28" s="1039">
        <v>0</v>
      </c>
      <c r="BE28" s="1039">
        <v>0</v>
      </c>
      <c r="BF28" s="1039">
        <v>0</v>
      </c>
      <c r="BG28" s="1039">
        <v>0</v>
      </c>
      <c r="BH28" s="1039">
        <v>0</v>
      </c>
      <c r="BI28" s="1039">
        <v>0</v>
      </c>
      <c r="BJ28" s="1039">
        <v>0</v>
      </c>
      <c r="BK28" s="1039">
        <v>0</v>
      </c>
      <c r="BL28" s="1039">
        <v>0</v>
      </c>
      <c r="BM28" s="1039">
        <v>0</v>
      </c>
      <c r="BN28" s="1039">
        <v>0</v>
      </c>
      <c r="BO28" s="1039">
        <v>0</v>
      </c>
      <c r="BP28" s="1039">
        <v>0</v>
      </c>
      <c r="BQ28" s="1039">
        <v>0</v>
      </c>
      <c r="BR28" s="1039">
        <v>0</v>
      </c>
      <c r="BS28" s="1039">
        <v>0</v>
      </c>
      <c r="BT28" s="1039">
        <v>0</v>
      </c>
      <c r="BU28" s="1039">
        <v>0</v>
      </c>
      <c r="BV28" s="1039">
        <v>0</v>
      </c>
      <c r="BW28" s="1039">
        <v>0</v>
      </c>
      <c r="BX28" s="1039">
        <v>0</v>
      </c>
      <c r="BY28" s="1039">
        <v>0</v>
      </c>
      <c r="BZ28" s="1039">
        <v>0</v>
      </c>
      <c r="CA28" s="1039">
        <v>0</v>
      </c>
      <c r="CB28" s="1039">
        <v>0</v>
      </c>
      <c r="CC28" s="1039">
        <v>0</v>
      </c>
      <c r="CD28" s="1039">
        <v>0</v>
      </c>
      <c r="CE28" s="1039">
        <v>0</v>
      </c>
      <c r="CF28" s="1039">
        <v>0</v>
      </c>
      <c r="CG28" s="1039">
        <v>0</v>
      </c>
      <c r="CH28" s="1039">
        <v>0</v>
      </c>
      <c r="CI28" s="1039">
        <v>0</v>
      </c>
      <c r="CJ28" s="1039">
        <v>0</v>
      </c>
      <c r="CK28" s="1039">
        <v>0</v>
      </c>
      <c r="CL28" s="1039">
        <v>0</v>
      </c>
      <c r="CM28" s="1039">
        <v>0</v>
      </c>
      <c r="CN28" s="1039">
        <v>0</v>
      </c>
      <c r="CO28" s="1039">
        <v>0</v>
      </c>
      <c r="CP28" s="1039">
        <v>0</v>
      </c>
      <c r="CQ28" s="1039">
        <v>0</v>
      </c>
      <c r="CR28" s="1039">
        <v>0</v>
      </c>
      <c r="CS28" s="1039">
        <v>0</v>
      </c>
      <c r="CT28" s="1039">
        <v>0</v>
      </c>
      <c r="CU28" s="1039">
        <v>0</v>
      </c>
      <c r="CV28" s="1039">
        <v>0</v>
      </c>
      <c r="CW28" s="1039">
        <v>0</v>
      </c>
      <c r="CX28" s="1039">
        <v>0</v>
      </c>
      <c r="CY28" s="1039">
        <v>0</v>
      </c>
      <c r="CZ28" s="1039">
        <v>0</v>
      </c>
      <c r="DA28" s="1039">
        <v>0</v>
      </c>
      <c r="DB28" s="1039">
        <v>0</v>
      </c>
      <c r="DC28" s="1039">
        <v>0</v>
      </c>
      <c r="DD28" s="1039">
        <v>0</v>
      </c>
      <c r="DE28" s="1039">
        <v>0</v>
      </c>
      <c r="DF28" s="1039">
        <v>0</v>
      </c>
      <c r="DG28" s="1039">
        <v>0</v>
      </c>
      <c r="DH28" s="1039">
        <v>0</v>
      </c>
      <c r="DI28" s="1039">
        <v>0</v>
      </c>
      <c r="DJ28" s="1039">
        <v>0</v>
      </c>
      <c r="DK28" s="1039">
        <v>0</v>
      </c>
      <c r="DL28" s="1039">
        <v>0</v>
      </c>
      <c r="DM28" s="1039">
        <v>0</v>
      </c>
      <c r="DN28" s="1039">
        <v>0</v>
      </c>
      <c r="DO28" s="1039">
        <v>0</v>
      </c>
      <c r="DP28" s="1039">
        <v>0</v>
      </c>
      <c r="DQ28" s="1039">
        <v>0</v>
      </c>
      <c r="DR28" s="1039">
        <v>0</v>
      </c>
      <c r="DS28" s="1039">
        <v>0</v>
      </c>
      <c r="DT28" s="1039">
        <v>0</v>
      </c>
      <c r="DU28" s="1039">
        <v>0</v>
      </c>
      <c r="DV28" s="1039">
        <v>0</v>
      </c>
      <c r="DW28" s="1039">
        <v>0</v>
      </c>
      <c r="DX28" s="1039">
        <v>0</v>
      </c>
      <c r="DY28" s="1039">
        <v>0</v>
      </c>
      <c r="DZ28" s="1039">
        <v>0</v>
      </c>
      <c r="EA28" s="1039">
        <v>0</v>
      </c>
      <c r="EB28" s="1039">
        <v>0</v>
      </c>
      <c r="EC28" s="1039">
        <v>0</v>
      </c>
      <c r="ED28" s="1039">
        <v>0</v>
      </c>
      <c r="EE28" s="1039">
        <v>0</v>
      </c>
      <c r="EF28" s="1039">
        <v>0</v>
      </c>
      <c r="EG28" s="1039">
        <v>0</v>
      </c>
      <c r="EH28" s="1039">
        <v>0</v>
      </c>
      <c r="EI28" s="1039">
        <v>0</v>
      </c>
      <c r="EJ28" s="1039">
        <v>0</v>
      </c>
      <c r="EK28" s="1039">
        <v>0</v>
      </c>
      <c r="EL28" s="1039">
        <v>0</v>
      </c>
      <c r="EM28" s="1039">
        <v>0</v>
      </c>
      <c r="EN28" s="1039">
        <v>0</v>
      </c>
      <c r="EO28" s="1039">
        <v>0</v>
      </c>
      <c r="EP28" s="1039">
        <v>0</v>
      </c>
      <c r="EQ28" s="1039">
        <v>0</v>
      </c>
      <c r="ER28" s="1039">
        <v>0</v>
      </c>
      <c r="ES28" s="1039">
        <v>0</v>
      </c>
      <c r="ET28" s="1039">
        <v>0</v>
      </c>
      <c r="EU28" s="1039">
        <v>0</v>
      </c>
      <c r="EV28" s="1039">
        <v>0</v>
      </c>
      <c r="EW28" s="1039">
        <v>0</v>
      </c>
      <c r="EX28" s="1039">
        <v>0</v>
      </c>
      <c r="EY28" s="1039">
        <v>0</v>
      </c>
      <c r="EZ28" s="1039">
        <v>0</v>
      </c>
      <c r="FA28" s="1039">
        <v>0</v>
      </c>
      <c r="FB28" s="1039">
        <v>0</v>
      </c>
      <c r="FC28" s="1039">
        <v>0</v>
      </c>
      <c r="FD28" s="1039">
        <v>0</v>
      </c>
      <c r="FE28" s="1039">
        <v>0</v>
      </c>
      <c r="FF28" s="1039">
        <v>0</v>
      </c>
      <c r="FG28" s="1039">
        <v>0</v>
      </c>
      <c r="FH28" s="1039">
        <v>0</v>
      </c>
      <c r="FI28" s="1039">
        <v>0</v>
      </c>
      <c r="FJ28" s="1039">
        <v>0</v>
      </c>
      <c r="FK28" s="1039">
        <v>0</v>
      </c>
      <c r="FL28" s="1039">
        <v>0</v>
      </c>
      <c r="FM28" s="1039">
        <v>0</v>
      </c>
      <c r="FN28" s="1039">
        <v>0</v>
      </c>
      <c r="FO28" s="1039">
        <v>0</v>
      </c>
      <c r="FP28" s="1039">
        <v>0</v>
      </c>
      <c r="FQ28" s="1039">
        <v>0</v>
      </c>
      <c r="FR28" s="1039">
        <v>0</v>
      </c>
      <c r="FS28" s="1039">
        <v>0</v>
      </c>
      <c r="FT28" s="1039">
        <v>0</v>
      </c>
      <c r="FU28" s="1039">
        <v>0</v>
      </c>
      <c r="FV28" s="1039">
        <v>0</v>
      </c>
      <c r="FW28" s="1039">
        <v>0</v>
      </c>
      <c r="FX28" s="1039">
        <v>8</v>
      </c>
      <c r="FY28" s="1039">
        <v>8</v>
      </c>
      <c r="FZ28" s="1039">
        <v>8</v>
      </c>
      <c r="GA28" s="1039">
        <v>8</v>
      </c>
      <c r="GB28" s="1039">
        <v>8</v>
      </c>
      <c r="GC28"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521D2-2AD9-5F7C-95D5-CB7CB3A5192C}"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563" width="9.140625" hidden="1" customWidth="1"/>
    <col min="2" max="2" style="5599" width="9.140625" hidden="1" customWidth="1"/>
    <col min="3" max="3" style="7115" width="4.00390625" customWidth="1"/>
    <col min="4" max="4" style="5599" width="6.00390625" customWidth="1"/>
    <col min="5" max="5" style="5599" width="36.00390625" customWidth="1"/>
    <col min="6" max="6" style="5599" width="9.00390625" customWidth="1"/>
    <col min="7" max="7" style="5599" width="42.421875" hidden="1" customWidth="1"/>
    <col min="8" max="8" style="5599" width="40.7109375" customWidth="1"/>
    <col min="9" max="9" style="5676" width="93.00390625" customWidth="1"/>
    <col min="10" max="17" style="5599" width="10.00390625" customWidth="1"/>
    <col min="18" max="18" style="7116" width="10.00390625" customWidth="1"/>
    <col min="19" max="19" style="5599" width="10.57421875" hidden="1"/>
  </cols>
  <sheetData>
    <row s="5676" customFormat="1" customHeight="1" ht="15" hidden="1">
      <c r="C1" s="785"/>
      <c r="H1" s="530">
        <v>4</v>
      </c>
      <c r="R1" s="533"/>
      <c r="S1" s="530" t="s">
        <v>14</v>
      </c>
    </row>
    <row customHeight="1" ht="22.5" hidden="1">
      <c r="C2" s="2041" t="s">
        <v>684</v>
      </c>
      <c r="D2" s="652"/>
      <c r="E2" s="776"/>
      <c r="F2" s="1874" t="str">
        <f>IF(TEMPLATE_SPHERE="HEAT","Гкал/час","тыс. куб. м/сутки")</f>
        <v>Гкал/час</v>
      </c>
      <c r="G2" s="793"/>
      <c r="H2" s="793"/>
      <c r="I2" s="402"/>
      <c r="S2" s="618">
        <v>0</v>
      </c>
    </row>
    <row s="5676"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ООО "Ростовские тепловые сети"</v>
      </c>
      <c r="E6" s="2289"/>
      <c r="F6" s="2289"/>
      <c r="G6" s="2289"/>
      <c r="H6" s="2289"/>
      <c r="I6" s="650"/>
      <c r="S6" s="618">
        <v>15</v>
      </c>
    </row>
    <row s="5599" customFormat="1" customHeight="1" ht="15.75">
      <c r="A7" s="872"/>
      <c r="C7" s="289"/>
      <c r="D7" s="789"/>
      <c r="E7" s="789"/>
      <c r="F7" s="789"/>
      <c r="G7" s="789"/>
      <c r="H7" s="865"/>
      <c r="I7" s="650"/>
      <c r="R7" s="788"/>
      <c r="S7" s="871">
        <v>15</v>
      </c>
    </row>
    <row customHeight="1" ht="1.05">
      <c r="C8" s="289"/>
      <c r="D8" s="622"/>
      <c r="E8" s="622"/>
      <c r="F8" s="622"/>
      <c r="G8" s="622"/>
      <c r="H8" s="650" t="s">
        <v>114</v>
      </c>
      <c r="S8" s="618">
        <v>1</v>
      </c>
    </row>
    <row customHeight="1" ht="15.75">
      <c r="C9" s="289"/>
      <c r="D9" s="824"/>
      <c r="E9" s="2480" t="s">
        <v>102</v>
      </c>
      <c r="F9" s="2481"/>
      <c r="G9" s="929" t="str">
        <f>IF(G8="","",INDEX(DIFFERENTIATION_UNMERGE_VD,MATCH(G8,DIFFERENTIATION_ID_DIFF,0)))</f>
        <v/>
      </c>
      <c r="H9" s="929">
        <f>IF(H8="","",INDEX(DIFFERENTIATION_UNMERGE_VD,MATCH(H8,DIFFERENTIATION_ID_DIFF,0)))</f>
        <v>0</v>
      </c>
      <c r="I9" s="2240" t="s">
        <v>296</v>
      </c>
      <c r="S9" s="618">
        <v>15</v>
      </c>
    </row>
    <row s="5599" customFormat="1" customHeight="1" ht="15.75">
      <c r="A10" s="872"/>
      <c r="C10" s="289"/>
      <c r="D10" s="824"/>
      <c r="E10" s="2480" t="s">
        <v>559</v>
      </c>
      <c r="F10" s="2481"/>
      <c r="G10" s="929" t="str">
        <f>IF(G8="","",INDEX(DIFFERENTIATION_UNMERGE_AREA,MATCH(G8,DIFFERENTIATION_ID_DIFF,0)))</f>
        <v/>
      </c>
      <c r="H10" s="929" t="str">
        <f>IF(H8="","",INDEX(DIFFERENTIATION_UNMERGE_AREA,MATCH(H8,DIFFERENTIATION_ID_DIFF,0)))</f>
        <v/>
      </c>
      <c r="I10" s="2240"/>
      <c r="R10" s="788"/>
      <c r="S10" s="871">
        <v>15</v>
      </c>
    </row>
    <row s="5599" customFormat="1" customHeight="1" ht="15.75">
      <c r="A11" s="872"/>
      <c r="C11" s="289"/>
      <c r="D11" s="824"/>
      <c r="E11" s="2480" t="s">
        <v>560</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599" customFormat="1" customHeight="1" ht="15.75">
      <c r="A12" s="872"/>
      <c r="C12" s="289"/>
      <c r="D12" s="2482" t="s">
        <v>295</v>
      </c>
      <c r="E12" s="2483"/>
      <c r="F12" s="2483"/>
      <c r="G12" s="1000"/>
      <c r="H12" s="1000"/>
      <c r="I12" s="2240"/>
      <c r="R12" s="788"/>
      <c r="S12" s="871">
        <v>15</v>
      </c>
    </row>
    <row customHeight="1" ht="35.699999999999996">
      <c r="C13" s="289"/>
      <c r="D13" s="874" t="s">
        <v>88</v>
      </c>
      <c r="E13" s="873" t="s">
        <v>297</v>
      </c>
      <c r="F13" s="873" t="s">
        <v>561</v>
      </c>
      <c r="G13" s="921" t="s">
        <v>298</v>
      </c>
      <c r="H13" s="867" t="s">
        <v>298</v>
      </c>
      <c r="I13" s="2240"/>
      <c r="S13" s="618">
        <v>34</v>
      </c>
    </row>
    <row customHeight="1" ht="15" hidden="1">
      <c r="C14" s="289"/>
      <c r="D14" s="706" t="s">
        <v>106</v>
      </c>
      <c r="E14" s="706" t="s">
        <v>107</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1216</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1216</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1216</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301</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1217</v>
      </c>
      <c r="E20" s="801"/>
      <c r="F20" s="622"/>
      <c r="G20" s="622"/>
      <c r="H20" s="622"/>
      <c r="I20" s="1876"/>
      <c r="S20" s="618">
        <v>0</v>
      </c>
    </row>
    <row customHeight="1" ht="29.25">
      <c r="C21" s="564"/>
      <c r="D21" s="652" t="s">
        <v>308</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1218</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D106E-4485-69A6-E3BB-4C46A32235E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439" width="9.140625" hidden="1" customWidth="1"/>
    <col min="2" max="2" style="5676" width="9.140625" hidden="1" customWidth="1"/>
    <col min="3" max="3" style="6440" width="3.00390625" customWidth="1"/>
    <col min="4" max="4" style="5599" width="6.00390625" customWidth="1"/>
    <col min="5" max="6" style="5599" width="64.00390625" customWidth="1"/>
    <col min="7" max="7" style="5599" width="140.00390625" customWidth="1"/>
    <col min="8" max="8" style="5599" width="10.00390625" customWidth="1"/>
    <col min="9" max="10" style="5766" width="10.00390625" customWidth="1"/>
    <col min="11" max="16" style="5599" width="10.00390625" customWidth="1"/>
    <col min="17" max="17" style="5599"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599" customFormat="1" customHeight="1" ht="18.75">
      <c r="A6" s="995"/>
      <c r="B6" s="530"/>
      <c r="C6" s="489"/>
      <c r="D6" s="2570" t="str">
        <f>IF(org=0,"Не определено",org)</f>
        <v>ООО "Ростовские тепловые сети"</v>
      </c>
      <c r="E6" s="2571"/>
      <c r="F6" s="2571"/>
      <c r="G6" s="2572"/>
      <c r="I6" s="613"/>
      <c r="J6" s="613"/>
      <c r="Q6" s="871">
        <v>18</v>
      </c>
    </row>
    <row customHeight="1" ht="14.699999999999998">
      <c r="C7" s="209"/>
      <c r="D7" s="197"/>
      <c r="E7" s="208"/>
      <c r="F7" s="865"/>
      <c r="G7" s="306"/>
      <c r="Q7" s="196">
        <v>14</v>
      </c>
    </row>
    <row s="5599" customFormat="1" customHeight="1" ht="1.05">
      <c r="A8" s="1782"/>
      <c r="B8" s="1273"/>
      <c r="C8" s="489"/>
      <c r="D8" s="476"/>
      <c r="E8" s="502"/>
      <c r="F8" s="865"/>
      <c r="G8" s="306"/>
      <c r="I8" s="1737"/>
      <c r="J8" s="1737"/>
      <c r="Q8" s="1744">
        <v>1</v>
      </c>
    </row>
    <row customHeight="1" ht="14.699999999999998">
      <c r="C9" s="209"/>
      <c r="D9" s="2322" t="s">
        <v>295</v>
      </c>
      <c r="E9" s="2322"/>
      <c r="F9" s="2322"/>
      <c r="G9" s="2502" t="s">
        <v>296</v>
      </c>
      <c r="Q9" s="196">
        <v>14</v>
      </c>
    </row>
    <row customHeight="1" ht="24">
      <c r="C10" s="209"/>
      <c r="D10" s="218" t="s">
        <v>88</v>
      </c>
      <c r="E10" s="221" t="s">
        <v>297</v>
      </c>
      <c r="F10" s="221" t="s">
        <v>385</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301</v>
      </c>
      <c r="G12" s="264"/>
      <c r="Q12" s="196">
        <v>62</v>
      </c>
    </row>
    <row customHeight="1" ht="24">
      <c r="A13" s="305"/>
      <c r="C13" s="209"/>
      <c r="D13" s="260" t="s">
        <v>1122</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301</v>
      </c>
      <c r="G13" s="264"/>
      <c r="Q13" s="196">
        <v>23</v>
      </c>
    </row>
    <row customHeight="1" ht="14.699999999999998">
      <c r="A14" s="305"/>
      <c r="C14" s="209"/>
      <c r="D14" s="260" t="s">
        <v>1158</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1219</v>
      </c>
      <c r="F15" s="314"/>
      <c r="G15" s="2284"/>
      <c r="Q15" s="196">
        <v>15</v>
      </c>
    </row>
    <row customHeight="1" ht="14.699999999999998">
      <c r="A16" s="305"/>
      <c r="C16" s="209"/>
      <c r="D16" s="260" t="s">
        <v>1124</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301</v>
      </c>
      <c r="G16" s="450"/>
      <c r="Q16" s="196">
        <v>14</v>
      </c>
    </row>
    <row customHeight="1" ht="14.699999999999998">
      <c r="A17" s="305"/>
      <c r="C17" s="209"/>
      <c r="D17" s="260" t="s">
        <v>1166</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599" customFormat="1" customHeight="1" ht="22.049999999999997">
      <c r="A18" s="456"/>
      <c r="B18" s="259"/>
      <c r="C18" s="420"/>
      <c r="D18" s="460"/>
      <c r="E18" s="462" t="s">
        <v>1220</v>
      </c>
      <c r="F18" s="451"/>
      <c r="G18" s="2284"/>
      <c r="I18" s="463"/>
      <c r="J18" s="463"/>
      <c r="Q18" s="455">
        <v>21</v>
      </c>
    </row>
    <row s="5599" customFormat="1" customHeight="1" ht="256.5" hidden="1">
      <c r="A19" s="456"/>
      <c r="B19" s="530"/>
      <c r="C19" s="489"/>
      <c r="D19" s="997" t="s">
        <v>1126</v>
      </c>
      <c r="E19" s="996" t="s">
        <v>1221</v>
      </c>
      <c r="F19" s="498"/>
      <c r="G19" s="450" t="s">
        <v>1222</v>
      </c>
      <c r="I19" s="613"/>
      <c r="J19" s="613"/>
      <c r="Q19" s="871">
        <v>0</v>
      </c>
    </row>
    <row s="5599" customFormat="1" customHeight="1" ht="14.699999999999998">
      <c r="A20" s="456"/>
      <c r="B20" s="259"/>
      <c r="C20" s="420"/>
      <c r="D20" s="998">
        <v>2</v>
      </c>
      <c r="E20" s="443" t="s">
        <v>1223</v>
      </c>
      <c r="F20" s="311" t="s">
        <v>301</v>
      </c>
      <c r="G20" s="450"/>
      <c r="I20" s="463"/>
      <c r="J20" s="463"/>
      <c r="Q20" s="455">
        <v>14</v>
      </c>
    </row>
    <row s="5599" customFormat="1" customHeight="1" ht="18.75" hidden="1">
      <c r="A21" s="456"/>
      <c r="B21" s="259"/>
      <c r="C21" s="420"/>
      <c r="D21" s="446" t="s">
        <v>631</v>
      </c>
      <c r="E21" s="445"/>
      <c r="F21" s="444"/>
      <c r="G21" s="454"/>
      <c r="H21" s="447"/>
      <c r="I21" s="463"/>
      <c r="J21" s="463"/>
      <c r="Q21" s="455">
        <v>0</v>
      </c>
    </row>
    <row customHeight="1" ht="15.75">
      <c r="A22" s="305"/>
      <c r="C22" s="209"/>
      <c r="D22" s="222"/>
      <c r="E22" s="316" t="s">
        <v>317</v>
      </c>
      <c r="F22" s="451"/>
      <c r="G22" s="452"/>
      <c r="Q22" s="196">
        <v>15</v>
      </c>
    </row>
    <row s="5599" customFormat="1" customHeight="1" ht="22.5" hidden="1">
      <c r="A23" s="456"/>
      <c r="B23" s="1273"/>
      <c r="C23" s="489"/>
      <c r="D23" s="1786" t="s">
        <v>107</v>
      </c>
      <c r="E23" s="310" t="s">
        <v>1224</v>
      </c>
      <c r="F23" s="1783" t="s">
        <v>301</v>
      </c>
      <c r="G23" s="458"/>
      <c r="I23" s="1737"/>
      <c r="J23" s="1737"/>
      <c r="Q23" s="1744">
        <v>0</v>
      </c>
    </row>
    <row s="5599" customFormat="1" customHeight="1" ht="14.25" hidden="1">
      <c r="A24" s="456"/>
      <c r="B24" s="1273"/>
      <c r="C24" s="489"/>
      <c r="D24" s="1786" t="s">
        <v>704</v>
      </c>
      <c r="E24" s="1785" t="s">
        <v>1225</v>
      </c>
      <c r="F24" s="1783" t="s">
        <v>301</v>
      </c>
      <c r="G24" s="450"/>
      <c r="I24" s="1737"/>
      <c r="J24" s="1737"/>
      <c r="Q24" s="1744">
        <v>0</v>
      </c>
    </row>
    <row s="5599" customFormat="1" customHeight="1" ht="14.25" hidden="1">
      <c r="A25" s="456"/>
      <c r="B25" s="1273"/>
      <c r="C25" s="489"/>
      <c r="D25" s="1786" t="s">
        <v>707</v>
      </c>
      <c r="E25" s="308"/>
      <c r="F25" s="498"/>
      <c r="G25" s="2282" t="s">
        <v>1226</v>
      </c>
      <c r="I25" s="1737"/>
      <c r="J25" s="1737"/>
      <c r="Q25" s="1744">
        <v>0</v>
      </c>
    </row>
    <row s="5599" customFormat="1" customHeight="1" ht="22.5" hidden="1">
      <c r="A26" s="456"/>
      <c r="B26" s="1273"/>
      <c r="C26" s="489"/>
      <c r="D26" s="460"/>
      <c r="E26" s="462" t="s">
        <v>1227</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BFE36-00AF-435C-0F98-171F9E74A69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438" width="9.140625" hidden="1" customWidth="1"/>
    <col min="2" max="2" style="5676" width="9.140625" hidden="1" customWidth="1"/>
    <col min="3" max="3" style="6440" width="3.00390625" customWidth="1"/>
    <col min="4" max="4" style="5599" width="6.00390625" customWidth="1"/>
    <col min="5" max="5" style="5599" width="63.00390625" customWidth="1"/>
    <col min="6" max="6" style="5599" width="1.7109375" hidden="1" customWidth="1"/>
    <col min="7" max="8" style="5599" width="35.00390625" customWidth="1"/>
    <col min="9" max="9" style="5599" width="91.00390625" customWidth="1"/>
    <col min="10" max="10" style="5599" width="68.00390625" customWidth="1"/>
    <col min="11" max="12" style="5766" width="10.00390625" customWidth="1"/>
    <col min="13" max="13" style="5599" width="10.57421875" hidden="1"/>
  </cols>
  <sheetData>
    <row customHeight="1" ht="22.5" hidden="1">
      <c r="M1" s="196" t="s">
        <v>14</v>
      </c>
    </row>
    <row s="5599" customFormat="1" customHeight="1" ht="18.75" hidden="1">
      <c r="A2" s="1796"/>
      <c r="B2" s="1273"/>
      <c r="C2" s="1843" t="s">
        <v>684</v>
      </c>
      <c r="D2" s="1786"/>
      <c r="E2" s="312"/>
      <c r="F2" s="1783"/>
      <c r="G2" s="1783" t="s">
        <v>301</v>
      </c>
      <c r="H2" s="1274"/>
      <c r="K2" s="1737"/>
      <c r="L2" s="1737"/>
      <c r="M2" s="1744">
        <v>0</v>
      </c>
    </row>
    <row s="5599" customFormat="1" customHeight="1" ht="14.25" hidden="1">
      <c r="A3" s="1475"/>
      <c r="B3" s="1273"/>
      <c r="C3" s="457"/>
      <c r="K3" s="1737"/>
      <c r="L3" s="1737"/>
      <c r="M3" s="1744">
        <v>0</v>
      </c>
    </row>
    <row s="5599" customFormat="1" customHeight="1" ht="18.75" hidden="1">
      <c r="A4" s="1796"/>
      <c r="B4" s="1273"/>
      <c r="C4" s="1843" t="s">
        <v>684</v>
      </c>
      <c r="D4" s="1786"/>
      <c r="E4" s="318" t="s">
        <v>1228</v>
      </c>
      <c r="F4" s="1783"/>
      <c r="G4" s="370"/>
      <c r="H4" s="1783" t="s">
        <v>301</v>
      </c>
      <c r="K4" s="1737"/>
      <c r="L4" s="1737"/>
      <c r="M4" s="1744">
        <v>0</v>
      </c>
    </row>
    <row s="5599" customFormat="1" customHeight="1" ht="14.25" hidden="1">
      <c r="A5" s="1475"/>
      <c r="B5" s="1273"/>
      <c r="C5" s="457"/>
      <c r="K5" s="1737"/>
      <c r="L5" s="1737"/>
      <c r="M5" s="1744">
        <v>0</v>
      </c>
    </row>
    <row s="5599" customFormat="1" customHeight="1" ht="18.75" hidden="1">
      <c r="A6" s="1796"/>
      <c r="B6" s="1273"/>
      <c r="C6" s="1843" t="s">
        <v>684</v>
      </c>
      <c r="D6" s="1786"/>
      <c r="E6" s="319" t="s">
        <v>1229</v>
      </c>
      <c r="F6" s="1783"/>
      <c r="G6" s="370"/>
      <c r="H6" s="1783" t="s">
        <v>301</v>
      </c>
      <c r="K6" s="1737"/>
      <c r="L6" s="1737"/>
      <c r="M6" s="1744">
        <v>0</v>
      </c>
    </row>
    <row s="5599" customFormat="1" customHeight="1" ht="14.25" hidden="1">
      <c r="A7" s="1475"/>
      <c r="B7" s="1273"/>
      <c r="C7" s="457"/>
      <c r="K7" s="1737"/>
      <c r="L7" s="1737"/>
      <c r="M7" s="1744">
        <v>0</v>
      </c>
    </row>
    <row s="5599" customFormat="1" customHeight="1" ht="18.75" hidden="1">
      <c r="A8" s="1796"/>
      <c r="B8" s="1273"/>
      <c r="C8" s="1843" t="s">
        <v>684</v>
      </c>
      <c r="D8" s="1786"/>
      <c r="E8" s="319" t="s">
        <v>1230</v>
      </c>
      <c r="F8" s="1783"/>
      <c r="G8" s="370"/>
      <c r="H8" s="1783" t="s">
        <v>301</v>
      </c>
      <c r="K8" s="1737"/>
      <c r="L8" s="1737"/>
      <c r="M8" s="1744">
        <v>0</v>
      </c>
    </row>
    <row s="5599" customFormat="1" customHeight="1" ht="14.25" hidden="1">
      <c r="A9" s="1475"/>
      <c r="B9" s="1273"/>
      <c r="C9" s="457"/>
      <c r="K9" s="1737"/>
      <c r="L9" s="1737"/>
      <c r="M9" s="1744">
        <v>0</v>
      </c>
    </row>
    <row s="5599" customFormat="1" customHeight="1" ht="18.75" hidden="1">
      <c r="A10" s="1796"/>
      <c r="B10" s="1273"/>
      <c r="C10" s="1843" t="s">
        <v>684</v>
      </c>
      <c r="D10" s="1786"/>
      <c r="E10" s="319" t="s">
        <v>1231</v>
      </c>
      <c r="F10" s="1783"/>
      <c r="G10" s="1787"/>
      <c r="H10" s="1783" t="s">
        <v>301</v>
      </c>
      <c r="K10" s="1737"/>
      <c r="L10" s="1737" t="s">
        <v>1232</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599" customFormat="1" customHeight="1" ht="14.699999999999998">
      <c r="A15" s="1475"/>
      <c r="B15" s="1273"/>
      <c r="C15" s="489"/>
      <c r="D15" s="2570" t="str">
        <f>IF(org=0,"Не определено",org)</f>
        <v>ООО "Ростовские тепловые сети"</v>
      </c>
      <c r="E15" s="2571"/>
      <c r="F15" s="2571"/>
      <c r="G15" s="2571"/>
      <c r="H15" s="2572"/>
      <c r="J15" s="965"/>
      <c r="K15" s="1737"/>
      <c r="L15" s="1737"/>
      <c r="M15" s="1744">
        <v>14</v>
      </c>
    </row>
    <row customHeight="1" ht="14.699999999999998">
      <c r="C16" s="209"/>
      <c r="D16" s="197"/>
      <c r="E16" s="208"/>
      <c r="F16" s="208"/>
      <c r="G16" s="208"/>
      <c r="H16" s="865"/>
      <c r="I16" s="306"/>
      <c r="M16" s="196">
        <v>14</v>
      </c>
    </row>
    <row s="5599" customFormat="1" customHeight="1" ht="14.25" hidden="1">
      <c r="A17" s="1475"/>
      <c r="B17" s="1273"/>
      <c r="C17" s="489"/>
      <c r="D17" s="476"/>
      <c r="E17" s="502"/>
      <c r="F17" s="502"/>
      <c r="G17" s="502"/>
      <c r="H17" s="865"/>
      <c r="I17" s="306"/>
      <c r="K17" s="1737"/>
      <c r="L17" s="1737"/>
      <c r="M17" s="1744">
        <v>0</v>
      </c>
    </row>
    <row customHeight="1" ht="22.049999999999997">
      <c r="C18" s="209"/>
      <c r="D18" s="2322" t="s">
        <v>295</v>
      </c>
      <c r="E18" s="2322"/>
      <c r="F18" s="2322"/>
      <c r="G18" s="2322"/>
      <c r="H18" s="2322"/>
      <c r="I18" s="2502" t="s">
        <v>296</v>
      </c>
      <c r="M18" s="196">
        <v>21</v>
      </c>
    </row>
    <row customHeight="1" ht="22.049999999999997">
      <c r="C19" s="209"/>
      <c r="D19" s="218" t="s">
        <v>88</v>
      </c>
      <c r="E19" s="221" t="s">
        <v>297</v>
      </c>
      <c r="F19" s="221"/>
      <c r="G19" s="221" t="s">
        <v>298</v>
      </c>
      <c r="H19" s="221" t="s">
        <v>385</v>
      </c>
      <c r="I19" s="2502"/>
      <c r="M19" s="196">
        <v>21</v>
      </c>
    </row>
    <row customHeight="1" ht="12" hidden="1">
      <c r="C20" s="209"/>
      <c r="D20" s="200"/>
      <c r="E20" s="200"/>
      <c r="F20" s="200"/>
      <c r="G20" s="200"/>
      <c r="H20" s="200"/>
      <c r="I20" s="200"/>
      <c r="M20" s="196">
        <v>0</v>
      </c>
    </row>
    <row customHeight="1" ht="14.699999999999998">
      <c r="A21" s="1796"/>
      <c r="C21" s="209"/>
      <c r="D21" s="260">
        <v>1</v>
      </c>
      <c r="E21" s="2574" t="s">
        <v>1233</v>
      </c>
      <c r="F21" s="2574"/>
      <c r="G21" s="2574"/>
      <c r="H21" s="2574"/>
      <c r="I21" s="321"/>
      <c r="M21" s="196">
        <v>14</v>
      </c>
    </row>
    <row customHeight="1" ht="21">
      <c r="A22" s="1796"/>
      <c r="C22" s="209"/>
      <c r="D22" s="260" t="s">
        <v>1122</v>
      </c>
      <c r="E22" s="307" t="s">
        <v>1234</v>
      </c>
      <c r="F22" s="311"/>
      <c r="G22" s="1850"/>
      <c r="H22" s="311" t="s">
        <v>301</v>
      </c>
      <c r="I22" s="264" t="s">
        <v>1235</v>
      </c>
      <c r="M22" s="196">
        <v>20</v>
      </c>
    </row>
    <row customHeight="1" ht="60">
      <c r="A23" s="1796"/>
      <c r="C23" s="209"/>
      <c r="D23" s="260" t="s">
        <v>1124</v>
      </c>
      <c r="E23" s="307" t="s">
        <v>1236</v>
      </c>
      <c r="F23" s="311"/>
      <c r="G23" s="370"/>
      <c r="H23" s="326"/>
      <c r="I23" s="371" t="s">
        <v>1237</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301</v>
      </c>
      <c r="H24" s="326"/>
      <c r="I24" s="372" t="s">
        <v>626</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319</v>
      </c>
      <c r="E26" s="312"/>
      <c r="F26" s="311"/>
      <c r="G26" s="311" t="s">
        <v>301</v>
      </c>
      <c r="H26" s="326"/>
      <c r="I26" s="2282" t="s">
        <v>1238</v>
      </c>
      <c r="M26" s="196">
        <v>14</v>
      </c>
    </row>
    <row customHeight="1" ht="15.75">
      <c r="A27" s="1796" t="s">
        <v>106</v>
      </c>
      <c r="C27" s="209"/>
      <c r="D27" s="222"/>
      <c r="E27" s="316" t="s">
        <v>317</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749</v>
      </c>
      <c r="E29" s="318" t="s">
        <v>1228</v>
      </c>
      <c r="F29" s="311"/>
      <c r="G29" s="370"/>
      <c r="H29" s="311" t="s">
        <v>301</v>
      </c>
      <c r="I29" s="2282" t="s">
        <v>1239</v>
      </c>
      <c r="M29" s="196">
        <v>20</v>
      </c>
    </row>
    <row customHeight="1" ht="15.75">
      <c r="A30" s="1796" t="s">
        <v>107</v>
      </c>
      <c r="C30" s="209"/>
      <c r="D30" s="222"/>
      <c r="E30" s="316" t="s">
        <v>317</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308</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1240</v>
      </c>
      <c r="E33" s="319" t="s">
        <v>1229</v>
      </c>
      <c r="F33" s="311"/>
      <c r="G33" s="370"/>
      <c r="H33" s="311" t="s">
        <v>301</v>
      </c>
      <c r="I33" s="2282" t="s">
        <v>1241</v>
      </c>
      <c r="M33" s="196">
        <v>14</v>
      </c>
    </row>
    <row customHeight="1" ht="15.75">
      <c r="A34" s="1796" t="s">
        <v>90</v>
      </c>
      <c r="C34" s="209"/>
      <c r="D34" s="222"/>
      <c r="E34" s="317" t="s">
        <v>317</v>
      </c>
      <c r="F34" s="313"/>
      <c r="G34" s="313"/>
      <c r="H34" s="314"/>
      <c r="I34" s="2284"/>
      <c r="M34" s="196">
        <v>15</v>
      </c>
    </row>
    <row customHeight="1" ht="25.2">
      <c r="A35" s="1796"/>
      <c r="C35" s="209"/>
      <c r="D35" s="260" t="s">
        <v>877</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1242</v>
      </c>
      <c r="E36" s="319" t="s">
        <v>1230</v>
      </c>
      <c r="F36" s="311"/>
      <c r="G36" s="370"/>
      <c r="H36" s="311" t="s">
        <v>301</v>
      </c>
      <c r="I36" s="2256" t="s">
        <v>1243</v>
      </c>
      <c r="M36" s="196">
        <v>14</v>
      </c>
    </row>
    <row customHeight="1" ht="15.75">
      <c r="A37" s="1796" t="s">
        <v>91</v>
      </c>
      <c r="C37" s="209"/>
      <c r="D37" s="222"/>
      <c r="E37" s="317" t="s">
        <v>317</v>
      </c>
      <c r="F37" s="313"/>
      <c r="G37" s="313"/>
      <c r="H37" s="314"/>
      <c r="I37" s="2256"/>
      <c r="M37" s="196">
        <v>15</v>
      </c>
    </row>
    <row customHeight="1" ht="27.299999999999997">
      <c r="A38" s="1796"/>
      <c r="C38" s="209"/>
      <c r="D38" s="260" t="s">
        <v>878</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879</v>
      </c>
      <c r="E39" s="319" t="s">
        <v>1231</v>
      </c>
      <c r="F39" s="311"/>
      <c r="G39" s="320"/>
      <c r="H39" s="311" t="s">
        <v>301</v>
      </c>
      <c r="I39" s="2282" t="s">
        <v>1244</v>
      </c>
      <c r="L39" s="268" t="s">
        <v>1232</v>
      </c>
      <c r="M39" s="196">
        <v>14</v>
      </c>
    </row>
    <row customHeight="1" ht="15.75">
      <c r="A40" s="1796" t="s">
        <v>108</v>
      </c>
      <c r="C40" s="209"/>
      <c r="D40" s="222"/>
      <c r="E40" s="317" t="s">
        <v>317</v>
      </c>
      <c r="F40" s="313"/>
      <c r="G40" s="313"/>
      <c r="H40" s="314"/>
      <c r="I40" s="2284"/>
      <c r="M40" s="196">
        <v>15</v>
      </c>
    </row>
    <row s="7678" customFormat="1" customHeight="1" ht="3">
      <c r="A41" s="1796"/>
      <c r="K41" s="309"/>
      <c r="L41" s="309"/>
      <c r="M41" s="253">
        <v>3</v>
      </c>
    </row>
    <row customHeight="1" ht="26.25">
      <c r="D42" s="1794" t="s">
        <v>799</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AE4E6-70DA-3E15-2E1F-1AC7686667C3}"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717" width="25.140625" hidden="1" customWidth="1"/>
    <col min="3" max="3" style="7718" width="9.140625" hidden="1" customWidth="1"/>
    <col min="4" max="4" style="6440" width="3.00390625" customWidth="1"/>
    <col min="5" max="5" style="5599" width="6.00390625" customWidth="1"/>
    <col min="6" max="6" style="5599" width="46.7109375" customWidth="1"/>
    <col min="7" max="7" style="5599" width="35.00390625" customWidth="1"/>
    <col min="8" max="8" style="5599" width="3.00390625" customWidth="1"/>
    <col min="9" max="10" style="5599" width="11.00390625" customWidth="1"/>
    <col min="11" max="12" style="5599" width="35.00390625" customWidth="1"/>
    <col min="13" max="13" style="5599" width="84.00390625" customWidth="1"/>
    <col min="14" max="14" style="5599" width="10.00390625" customWidth="1"/>
    <col min="15" max="16" style="5766" width="10.00390625" customWidth="1"/>
    <col min="17" max="33" style="5599" width="10.00390625" customWidth="1"/>
    <col min="34" max="34" style="5599" width="10.57421875" hidden="1"/>
  </cols>
  <sheetData>
    <row s="5599"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599" customFormat="1" customHeight="1" ht="18.75" hidden="1">
      <c r="A2" s="1893" t="s">
        <v>152</v>
      </c>
      <c r="B2" s="1893" t="s">
        <v>153</v>
      </c>
      <c r="C2" s="482"/>
      <c r="D2" s="457"/>
      <c r="E2" s="1144"/>
      <c r="F2" s="1144"/>
      <c r="G2" s="2540" t="str">
        <f>INDEX(PT_DIFFERENTIATION_NTAR,MATCH(B2,PT_DIFFERENTIATION_NTAR_ID,0))</f>
        <v/>
      </c>
      <c r="H2" s="1977"/>
      <c r="I2" s="1852"/>
      <c r="J2" s="1886"/>
      <c r="K2" s="1978"/>
      <c r="L2" s="1977" t="s">
        <v>301</v>
      </c>
      <c r="M2" s="1988"/>
      <c r="N2" s="447"/>
      <c r="O2" s="1737"/>
      <c r="P2" s="1737"/>
      <c r="AH2" s="1744">
        <v>0</v>
      </c>
    </row>
    <row s="5599" customFormat="1" customHeight="1" ht="18.75" hidden="1">
      <c r="A3" s="1893"/>
      <c r="B3" s="1893"/>
      <c r="C3" s="482" t="s">
        <v>1245</v>
      </c>
      <c r="D3" s="457"/>
      <c r="E3" s="1144"/>
      <c r="F3" s="1144"/>
      <c r="G3" s="2540"/>
      <c r="H3" s="1613"/>
      <c r="I3" s="764" t="s">
        <v>1246</v>
      </c>
      <c r="J3" s="684"/>
      <c r="K3" s="1613"/>
      <c r="L3" s="327"/>
      <c r="M3" s="1988"/>
      <c r="N3" s="447"/>
      <c r="O3" s="1737"/>
      <c r="P3" s="1737"/>
      <c r="AH3" s="1744">
        <v>0</v>
      </c>
    </row>
    <row s="5599"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599" customFormat="1" customHeight="1" ht="18.75" hidden="1">
      <c r="A5" s="1893" t="s">
        <v>152</v>
      </c>
      <c r="B5" s="1893" t="s">
        <v>153</v>
      </c>
      <c r="C5" s="482"/>
      <c r="D5" s="457"/>
      <c r="E5" s="1144"/>
      <c r="F5" s="1144"/>
      <c r="G5" s="2540" t="str">
        <f>INDEX(PT_DIFFERENTIATION_NTAR,MATCH(B5,PT_DIFFERENTIATION_NTAR_ID,0))</f>
        <v/>
      </c>
      <c r="H5" s="1977"/>
      <c r="I5" s="1852"/>
      <c r="J5" s="1886"/>
      <c r="K5" s="1891"/>
      <c r="L5" s="1977" t="s">
        <v>301</v>
      </c>
      <c r="M5" s="1988"/>
      <c r="N5" s="447"/>
      <c r="O5" s="1737"/>
      <c r="P5" s="1737"/>
      <c r="AH5" s="1744">
        <v>0</v>
      </c>
    </row>
    <row s="5599" customFormat="1" customHeight="1" ht="18.75" hidden="1">
      <c r="A6" s="1893"/>
      <c r="B6" s="1893"/>
      <c r="C6" s="482" t="s">
        <v>1247</v>
      </c>
      <c r="D6" s="457"/>
      <c r="E6" s="1144"/>
      <c r="F6" s="1144"/>
      <c r="G6" s="2540"/>
      <c r="H6" s="1613"/>
      <c r="I6" s="764" t="s">
        <v>1246</v>
      </c>
      <c r="J6" s="684"/>
      <c r="K6" s="1613"/>
      <c r="L6" s="327"/>
      <c r="M6" s="1988"/>
      <c r="N6" s="447"/>
      <c r="O6" s="1737"/>
      <c r="P6" s="1737"/>
      <c r="AH6" s="1744">
        <v>0</v>
      </c>
    </row>
    <row s="5599"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599" customFormat="1" customHeight="1" ht="56.25" hidden="1">
      <c r="A8" s="1893"/>
      <c r="B8" s="1893"/>
      <c r="C8" s="482"/>
      <c r="D8" s="457"/>
      <c r="E8" s="1144"/>
      <c r="F8" s="1144"/>
      <c r="G8" s="1144"/>
      <c r="H8" s="1884"/>
      <c r="I8" s="1852"/>
      <c r="J8" s="1886"/>
      <c r="K8" s="1978"/>
      <c r="L8" s="1884" t="s">
        <v>301</v>
      </c>
      <c r="M8" s="1988"/>
      <c r="N8" s="447"/>
      <c r="O8" s="1737"/>
      <c r="P8" s="1737"/>
      <c r="AH8" s="1744">
        <v>0</v>
      </c>
    </row>
    <row customHeight="1" ht="14.25" hidden="1">
      <c r="T9" s="510"/>
      <c r="AG9" s="368"/>
      <c r="AH9" s="487">
        <v>0</v>
      </c>
    </row>
    <row s="5599" customFormat="1" customHeight="1" ht="56.25" hidden="1">
      <c r="A10" s="1893"/>
      <c r="B10" s="1893"/>
      <c r="C10" s="482"/>
      <c r="D10" s="457"/>
      <c r="E10" s="1144"/>
      <c r="F10" s="1144"/>
      <c r="G10" s="1144"/>
      <c r="H10" s="1883"/>
      <c r="I10" s="1852"/>
      <c r="J10" s="1886"/>
      <c r="K10" s="1891"/>
      <c r="L10" s="1884" t="s">
        <v>301</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295</v>
      </c>
      <c r="F19" s="2322"/>
      <c r="G19" s="2322"/>
      <c r="H19" s="2322"/>
      <c r="I19" s="2322"/>
      <c r="J19" s="2322"/>
      <c r="K19" s="2322"/>
      <c r="L19" s="2322"/>
      <c r="M19" s="2502" t="s">
        <v>296</v>
      </c>
      <c r="AH19" s="487">
        <v>21</v>
      </c>
    </row>
    <row customHeight="1" ht="22.049999999999997">
      <c r="D20" s="489"/>
      <c r="E20" s="2390" t="s">
        <v>88</v>
      </c>
      <c r="F20" s="2337" t="s">
        <v>119</v>
      </c>
      <c r="G20" s="2337" t="s">
        <v>120</v>
      </c>
      <c r="H20" s="2499" t="s">
        <v>1248</v>
      </c>
      <c r="I20" s="2500"/>
      <c r="J20" s="2546"/>
      <c r="K20" s="2337" t="s">
        <v>298</v>
      </c>
      <c r="L20" s="2337" t="s">
        <v>385</v>
      </c>
      <c r="M20" s="2502"/>
      <c r="AH20" s="487">
        <v>21</v>
      </c>
    </row>
    <row customHeight="1" ht="22.049999999999997">
      <c r="D21" s="489"/>
      <c r="E21" s="2392"/>
      <c r="F21" s="2338"/>
      <c r="G21" s="2338"/>
      <c r="H21" s="2331" t="s">
        <v>1249</v>
      </c>
      <c r="I21" s="2333"/>
      <c r="J21" s="221" t="s">
        <v>1250</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106</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301</v>
      </c>
      <c r="L23" s="2574"/>
      <c r="M23" s="1882"/>
      <c r="N23" s="447"/>
      <c r="AH23" s="487">
        <v>19</v>
      </c>
    </row>
    <row customHeight="1" ht="60.75" hidden="1">
      <c r="A24" s="1893" t="s">
        <v>152</v>
      </c>
      <c r="B24" s="1893" t="s">
        <v>153</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301</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599" customFormat="1" customHeight="1" ht="18.75" hidden="1">
      <c r="A25" s="1893"/>
      <c r="B25" s="1893"/>
      <c r="C25" s="482" t="s">
        <v>1245</v>
      </c>
      <c r="D25" s="2579"/>
      <c r="E25" s="2317"/>
      <c r="F25" s="2583"/>
      <c r="G25" s="2540"/>
      <c r="H25" s="1613"/>
      <c r="I25" s="764" t="s">
        <v>1246</v>
      </c>
      <c r="J25" s="684"/>
      <c r="K25" s="1613"/>
      <c r="L25" s="327"/>
      <c r="M25" s="2283"/>
      <c r="N25" s="447"/>
      <c r="O25" s="1737"/>
      <c r="P25" s="1737"/>
      <c r="AH25" s="1744">
        <v>0</v>
      </c>
    </row>
    <row customHeight="1" ht="0.75" hidden="1">
      <c r="A26" s="1893"/>
      <c r="B26" s="1893"/>
      <c r="C26" s="482" t="s">
        <v>1251</v>
      </c>
      <c r="D26" s="2579"/>
      <c r="E26" s="2317"/>
      <c r="F26" s="2496"/>
      <c r="G26" s="513"/>
      <c r="H26" s="1613"/>
      <c r="I26" s="508"/>
      <c r="J26" s="462"/>
      <c r="K26" s="1613"/>
      <c r="L26" s="314"/>
      <c r="M26" s="2283"/>
      <c r="N26" s="447"/>
      <c r="AH26" s="487">
        <v>0</v>
      </c>
    </row>
    <row s="5599" customFormat="1" customHeight="1" ht="45" hidden="1">
      <c r="A27" s="1893" t="s">
        <v>157</v>
      </c>
      <c r="B27" s="1893" t="s">
        <v>158</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301</v>
      </c>
      <c r="M27" s="2283"/>
      <c r="N27" s="447"/>
      <c r="O27" s="1737"/>
      <c r="P27" s="1737"/>
      <c r="AH27" s="1744">
        <v>0</v>
      </c>
    </row>
    <row s="5599" customFormat="1" customHeight="1" ht="18.75" hidden="1">
      <c r="A28" s="1893"/>
      <c r="B28" s="1893"/>
      <c r="C28" s="482" t="s">
        <v>1245</v>
      </c>
      <c r="D28" s="2575"/>
      <c r="E28" s="2576"/>
      <c r="F28" s="2577"/>
      <c r="G28" s="2540"/>
      <c r="H28" s="1613"/>
      <c r="I28" s="764" t="s">
        <v>1246</v>
      </c>
      <c r="J28" s="684"/>
      <c r="K28" s="1613"/>
      <c r="L28" s="327"/>
      <c r="M28" s="2283"/>
      <c r="N28" s="447"/>
      <c r="O28" s="1737"/>
      <c r="P28" s="1737"/>
      <c r="AH28" s="1744">
        <v>0</v>
      </c>
    </row>
    <row s="5599" customFormat="1" customHeight="1" ht="0.75" hidden="1">
      <c r="A29" s="1893"/>
      <c r="B29" s="1893"/>
      <c r="C29" s="482" t="s">
        <v>1251</v>
      </c>
      <c r="D29" s="2575"/>
      <c r="E29" s="2317"/>
      <c r="F29" s="2496"/>
      <c r="G29" s="513"/>
      <c r="H29" s="1613"/>
      <c r="I29" s="764"/>
      <c r="J29" s="684"/>
      <c r="K29" s="1613"/>
      <c r="L29" s="327"/>
      <c r="M29" s="2283"/>
      <c r="N29" s="447"/>
      <c r="O29" s="1737"/>
      <c r="P29" s="1737"/>
      <c r="AH29" s="1744">
        <v>0</v>
      </c>
    </row>
    <row s="5599" customFormat="1" customHeight="1" ht="45" hidden="1">
      <c r="A30" s="1893" t="s">
        <v>164</v>
      </c>
      <c r="B30" s="1893" t="s">
        <v>165</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301</v>
      </c>
      <c r="M30" s="2283"/>
      <c r="N30" s="447"/>
      <c r="O30" s="1737"/>
      <c r="P30" s="1737"/>
      <c r="AH30" s="1744">
        <v>0</v>
      </c>
    </row>
    <row s="5599" customFormat="1" customHeight="1" ht="18.75" hidden="1">
      <c r="A31" s="1893"/>
      <c r="B31" s="1893"/>
      <c r="C31" s="482" t="s">
        <v>1245</v>
      </c>
      <c r="D31" s="2575"/>
      <c r="E31" s="2317"/>
      <c r="F31" s="2496"/>
      <c r="G31" s="2540"/>
      <c r="H31" s="1613"/>
      <c r="I31" s="764" t="s">
        <v>1246</v>
      </c>
      <c r="J31" s="684"/>
      <c r="K31" s="1613"/>
      <c r="L31" s="327"/>
      <c r="M31" s="2283"/>
      <c r="N31" s="447"/>
      <c r="O31" s="1737"/>
      <c r="P31" s="1737"/>
      <c r="AH31" s="1744">
        <v>0</v>
      </c>
    </row>
    <row s="5599" customFormat="1" customHeight="1" ht="0.75" hidden="1">
      <c r="A32" s="1893"/>
      <c r="B32" s="1893"/>
      <c r="C32" s="482" t="s">
        <v>1251</v>
      </c>
      <c r="D32" s="2575"/>
      <c r="E32" s="2317"/>
      <c r="F32" s="2496"/>
      <c r="G32" s="513"/>
      <c r="H32" s="1613"/>
      <c r="I32" s="764"/>
      <c r="J32" s="684"/>
      <c r="K32" s="1613"/>
      <c r="L32" s="327"/>
      <c r="M32" s="2283"/>
      <c r="N32" s="447"/>
      <c r="O32" s="1737"/>
      <c r="P32" s="1737"/>
      <c r="AH32" s="1744">
        <v>0</v>
      </c>
    </row>
    <row s="5599" customFormat="1" customHeight="1" ht="45" hidden="1">
      <c r="A33" s="1893" t="s">
        <v>170</v>
      </c>
      <c r="B33" s="1893" t="s">
        <v>171</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301</v>
      </c>
      <c r="M33" s="2283"/>
      <c r="N33" s="447"/>
      <c r="O33" s="1737"/>
      <c r="P33" s="1737"/>
      <c r="AH33" s="1744">
        <v>0</v>
      </c>
    </row>
    <row s="5599" customFormat="1" customHeight="1" ht="18.75" hidden="1">
      <c r="A34" s="1893"/>
      <c r="B34" s="1893"/>
      <c r="C34" s="482" t="s">
        <v>1245</v>
      </c>
      <c r="D34" s="2575"/>
      <c r="E34" s="2317"/>
      <c r="F34" s="2496"/>
      <c r="G34" s="2540"/>
      <c r="H34" s="1613"/>
      <c r="I34" s="764" t="s">
        <v>1246</v>
      </c>
      <c r="J34" s="684"/>
      <c r="K34" s="1613"/>
      <c r="L34" s="327"/>
      <c r="M34" s="2283"/>
      <c r="N34" s="447"/>
      <c r="O34" s="1737"/>
      <c r="P34" s="1737"/>
      <c r="AH34" s="1744">
        <v>0</v>
      </c>
    </row>
    <row s="5599" customFormat="1" customHeight="1" ht="0.75" hidden="1">
      <c r="A35" s="1893"/>
      <c r="B35" s="1893"/>
      <c r="C35" s="482" t="s">
        <v>1251</v>
      </c>
      <c r="D35" s="2575"/>
      <c r="E35" s="2317"/>
      <c r="F35" s="2496"/>
      <c r="G35" s="513"/>
      <c r="H35" s="1613"/>
      <c r="I35" s="764"/>
      <c r="J35" s="684"/>
      <c r="K35" s="1613"/>
      <c r="L35" s="327"/>
      <c r="M35" s="2283"/>
      <c r="N35" s="447"/>
      <c r="O35" s="1737"/>
      <c r="P35" s="1737"/>
      <c r="AH35" s="1744">
        <v>0</v>
      </c>
    </row>
    <row s="5599" customFormat="1" customHeight="1" ht="18.75" hidden="1">
      <c r="A36" s="1893" t="s">
        <v>176</v>
      </c>
      <c r="B36" s="1893" t="s">
        <v>177</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301</v>
      </c>
      <c r="M36" s="2283"/>
      <c r="N36" s="447"/>
      <c r="O36" s="1737"/>
      <c r="P36" s="1737"/>
      <c r="AH36" s="1744">
        <v>0</v>
      </c>
    </row>
    <row s="5599" customFormat="1" customHeight="1" ht="18.75" hidden="1">
      <c r="A37" s="1893"/>
      <c r="B37" s="1893"/>
      <c r="C37" s="482" t="s">
        <v>1245</v>
      </c>
      <c r="D37" s="2575"/>
      <c r="E37" s="2317"/>
      <c r="F37" s="2496"/>
      <c r="G37" s="2540"/>
      <c r="H37" s="1613"/>
      <c r="I37" s="764" t="s">
        <v>1246</v>
      </c>
      <c r="J37" s="684"/>
      <c r="K37" s="1613"/>
      <c r="L37" s="327"/>
      <c r="M37" s="2283"/>
      <c r="N37" s="447"/>
      <c r="O37" s="1737"/>
      <c r="P37" s="1737"/>
      <c r="AH37" s="1744">
        <v>0</v>
      </c>
    </row>
    <row s="5599" customFormat="1" customHeight="1" ht="0.75" hidden="1">
      <c r="A38" s="1893"/>
      <c r="B38" s="1893"/>
      <c r="C38" s="482" t="s">
        <v>1251</v>
      </c>
      <c r="D38" s="2575"/>
      <c r="E38" s="2317"/>
      <c r="F38" s="2496"/>
      <c r="G38" s="513"/>
      <c r="H38" s="1613"/>
      <c r="I38" s="764"/>
      <c r="J38" s="684"/>
      <c r="K38" s="1613"/>
      <c r="L38" s="327"/>
      <c r="M38" s="2283"/>
      <c r="N38" s="447"/>
      <c r="O38" s="1737"/>
      <c r="P38" s="1737"/>
      <c r="AH38" s="1744">
        <v>0</v>
      </c>
    </row>
    <row s="5599" customFormat="1" customHeight="1" ht="18.75" hidden="1">
      <c r="A39" s="1893" t="s">
        <v>182</v>
      </c>
      <c r="B39" s="1893" t="s">
        <v>183</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301</v>
      </c>
      <c r="M39" s="2283"/>
      <c r="N39" s="447"/>
      <c r="O39" s="1737"/>
      <c r="P39" s="1737"/>
      <c r="AH39" s="1744">
        <v>0</v>
      </c>
    </row>
    <row s="5599" customFormat="1" customHeight="1" ht="18.75" hidden="1">
      <c r="A40" s="1893"/>
      <c r="B40" s="1893"/>
      <c r="C40" s="482" t="s">
        <v>1245</v>
      </c>
      <c r="D40" s="2575"/>
      <c r="E40" s="2317"/>
      <c r="F40" s="2496"/>
      <c r="G40" s="2540"/>
      <c r="H40" s="1613"/>
      <c r="I40" s="764" t="s">
        <v>1246</v>
      </c>
      <c r="J40" s="684"/>
      <c r="K40" s="1613"/>
      <c r="L40" s="327"/>
      <c r="M40" s="2283"/>
      <c r="N40" s="447"/>
      <c r="O40" s="1737"/>
      <c r="P40" s="1737"/>
      <c r="AH40" s="1744">
        <v>0</v>
      </c>
    </row>
    <row s="5599" customFormat="1" customHeight="1" ht="0.75" hidden="1">
      <c r="A41" s="1893"/>
      <c r="B41" s="1893"/>
      <c r="C41" s="482" t="s">
        <v>1251</v>
      </c>
      <c r="D41" s="2575"/>
      <c r="E41" s="2317"/>
      <c r="F41" s="2496"/>
      <c r="G41" s="513"/>
      <c r="H41" s="1613"/>
      <c r="I41" s="764"/>
      <c r="J41" s="684"/>
      <c r="K41" s="1613"/>
      <c r="L41" s="327"/>
      <c r="M41" s="2283"/>
      <c r="N41" s="447"/>
      <c r="O41" s="1737"/>
      <c r="P41" s="1737"/>
      <c r="AH41" s="1744">
        <v>0</v>
      </c>
    </row>
    <row s="5599" customFormat="1" customHeight="1" ht="18.75" hidden="1">
      <c r="A42" s="1893" t="s">
        <v>188</v>
      </c>
      <c r="B42" s="1893" t="s">
        <v>189</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301</v>
      </c>
      <c r="M42" s="2283"/>
      <c r="N42" s="447"/>
      <c r="O42" s="1737"/>
      <c r="P42" s="1737"/>
      <c r="AH42" s="1744">
        <v>0</v>
      </c>
    </row>
    <row s="5599" customFormat="1" customHeight="1" ht="18.75" hidden="1">
      <c r="A43" s="1893"/>
      <c r="B43" s="1893"/>
      <c r="C43" s="482" t="s">
        <v>1245</v>
      </c>
      <c r="D43" s="2575"/>
      <c r="E43" s="2317"/>
      <c r="F43" s="2496"/>
      <c r="G43" s="2540"/>
      <c r="H43" s="1613"/>
      <c r="I43" s="764" t="s">
        <v>1246</v>
      </c>
      <c r="J43" s="684"/>
      <c r="K43" s="1613"/>
      <c r="L43" s="327"/>
      <c r="M43" s="2283"/>
      <c r="N43" s="447"/>
      <c r="O43" s="1737"/>
      <c r="P43" s="1737"/>
      <c r="AH43" s="1744">
        <v>0</v>
      </c>
    </row>
    <row s="5599" customFormat="1" customHeight="1" ht="0.75" hidden="1">
      <c r="A44" s="1893"/>
      <c r="B44" s="1893"/>
      <c r="C44" s="482" t="s">
        <v>1251</v>
      </c>
      <c r="D44" s="2575"/>
      <c r="E44" s="2317"/>
      <c r="F44" s="2496"/>
      <c r="G44" s="513"/>
      <c r="H44" s="1613"/>
      <c r="I44" s="764"/>
      <c r="J44" s="684"/>
      <c r="K44" s="1613"/>
      <c r="L44" s="327"/>
      <c r="M44" s="2283"/>
      <c r="N44" s="447"/>
      <c r="O44" s="1737"/>
      <c r="P44" s="1737"/>
      <c r="AH44" s="1744">
        <v>0</v>
      </c>
    </row>
    <row s="5599" customFormat="1" customHeight="1" ht="18.75" hidden="1">
      <c r="A45" s="1893" t="s">
        <v>194</v>
      </c>
      <c r="B45" s="1893" t="s">
        <v>195</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301</v>
      </c>
      <c r="M45" s="2283"/>
      <c r="N45" s="447"/>
      <c r="O45" s="1737"/>
      <c r="P45" s="1737"/>
      <c r="AH45" s="1744">
        <v>0</v>
      </c>
    </row>
    <row s="5599" customFormat="1" customHeight="1" ht="18.75" hidden="1">
      <c r="A46" s="1893"/>
      <c r="B46" s="1893"/>
      <c r="C46" s="482" t="s">
        <v>1245</v>
      </c>
      <c r="D46" s="2575"/>
      <c r="E46" s="2317"/>
      <c r="F46" s="2496"/>
      <c r="G46" s="2540"/>
      <c r="H46" s="1613"/>
      <c r="I46" s="764" t="s">
        <v>1246</v>
      </c>
      <c r="J46" s="684"/>
      <c r="K46" s="1613"/>
      <c r="L46" s="327"/>
      <c r="M46" s="2283"/>
      <c r="N46" s="447"/>
      <c r="O46" s="1737"/>
      <c r="P46" s="1737"/>
      <c r="AH46" s="1744">
        <v>0</v>
      </c>
    </row>
    <row s="5599" customFormat="1" customHeight="1" ht="0.75" hidden="1">
      <c r="A47" s="1893"/>
      <c r="B47" s="1893"/>
      <c r="C47" s="482" t="s">
        <v>1251</v>
      </c>
      <c r="D47" s="2575"/>
      <c r="E47" s="2317"/>
      <c r="F47" s="2496"/>
      <c r="G47" s="513"/>
      <c r="H47" s="1613"/>
      <c r="I47" s="764"/>
      <c r="J47" s="684"/>
      <c r="K47" s="1613"/>
      <c r="L47" s="327"/>
      <c r="M47" s="2283"/>
      <c r="N47" s="447"/>
      <c r="O47" s="1737"/>
      <c r="P47" s="1737"/>
      <c r="AH47" s="1744">
        <v>0</v>
      </c>
    </row>
    <row s="5599" customFormat="1" customHeight="1" ht="18.75" hidden="1">
      <c r="A48" s="1893" t="s">
        <v>200</v>
      </c>
      <c r="B48" s="1893" t="s">
        <v>201</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301</v>
      </c>
      <c r="M48" s="2283"/>
      <c r="N48" s="447"/>
      <c r="O48" s="1737"/>
      <c r="P48" s="1737"/>
      <c r="AH48" s="1744">
        <v>0</v>
      </c>
    </row>
    <row s="5599" customFormat="1" customHeight="1" ht="18.75" hidden="1">
      <c r="A49" s="1893"/>
      <c r="B49" s="1893"/>
      <c r="C49" s="482" t="s">
        <v>1245</v>
      </c>
      <c r="D49" s="2575"/>
      <c r="E49" s="2317"/>
      <c r="F49" s="2496"/>
      <c r="G49" s="2540"/>
      <c r="H49" s="1613"/>
      <c r="I49" s="764" t="s">
        <v>1246</v>
      </c>
      <c r="J49" s="684"/>
      <c r="K49" s="1613"/>
      <c r="L49" s="327"/>
      <c r="M49" s="2283"/>
      <c r="N49" s="447"/>
      <c r="O49" s="1737"/>
      <c r="P49" s="1737"/>
      <c r="AH49" s="1744">
        <v>0</v>
      </c>
    </row>
    <row s="5599" customFormat="1" customHeight="1" ht="0.75" hidden="1">
      <c r="A50" s="1893"/>
      <c r="B50" s="1893"/>
      <c r="C50" s="482" t="s">
        <v>1251</v>
      </c>
      <c r="D50" s="2575"/>
      <c r="E50" s="2317"/>
      <c r="F50" s="2496"/>
      <c r="G50" s="513"/>
      <c r="H50" s="1613"/>
      <c r="I50" s="764"/>
      <c r="J50" s="684"/>
      <c r="K50" s="1613"/>
      <c r="L50" s="327"/>
      <c r="M50" s="2283"/>
      <c r="N50" s="447"/>
      <c r="O50" s="1737"/>
      <c r="P50" s="1737"/>
      <c r="AH50" s="1744">
        <v>0</v>
      </c>
    </row>
    <row s="5599" customFormat="1" customHeight="1" ht="18.75" hidden="1">
      <c r="A51" s="1893" t="s">
        <v>220</v>
      </c>
      <c r="B51" s="1893" t="s">
        <v>221</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301</v>
      </c>
      <c r="M51" s="2283"/>
      <c r="N51" s="447"/>
      <c r="O51" s="1737"/>
      <c r="P51" s="1737"/>
      <c r="AH51" s="1744">
        <v>0</v>
      </c>
    </row>
    <row s="5599" customFormat="1" customHeight="1" ht="18.75" hidden="1">
      <c r="A52" s="1893"/>
      <c r="B52" s="1893"/>
      <c r="C52" s="482" t="s">
        <v>1245</v>
      </c>
      <c r="D52" s="2575"/>
      <c r="E52" s="2317"/>
      <c r="F52" s="2496"/>
      <c r="G52" s="2540"/>
      <c r="H52" s="1613"/>
      <c r="I52" s="764" t="s">
        <v>1246</v>
      </c>
      <c r="J52" s="684"/>
      <c r="K52" s="1613"/>
      <c r="L52" s="327"/>
      <c r="M52" s="2283"/>
      <c r="N52" s="447"/>
      <c r="O52" s="1737"/>
      <c r="P52" s="1737"/>
      <c r="AH52" s="1744">
        <v>0</v>
      </c>
    </row>
    <row s="5599" customFormat="1" customHeight="1" ht="0.75" hidden="1">
      <c r="A53" s="1893"/>
      <c r="B53" s="1893"/>
      <c r="C53" s="482" t="s">
        <v>1251</v>
      </c>
      <c r="D53" s="2575"/>
      <c r="E53" s="2317"/>
      <c r="F53" s="2496"/>
      <c r="G53" s="513"/>
      <c r="H53" s="1613"/>
      <c r="I53" s="764"/>
      <c r="J53" s="684"/>
      <c r="K53" s="1613"/>
      <c r="L53" s="327"/>
      <c r="M53" s="2283"/>
      <c r="N53" s="447"/>
      <c r="O53" s="1737"/>
      <c r="P53" s="1737"/>
      <c r="AH53" s="1744">
        <v>0</v>
      </c>
    </row>
    <row s="5599" customFormat="1" customHeight="1" ht="18.75" hidden="1">
      <c r="A54" s="1893" t="s">
        <v>225</v>
      </c>
      <c r="B54" s="1893" t="s">
        <v>226</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301</v>
      </c>
      <c r="M54" s="2283"/>
      <c r="N54" s="447"/>
      <c r="O54" s="1737"/>
      <c r="P54" s="1737"/>
      <c r="AH54" s="1744">
        <v>0</v>
      </c>
    </row>
    <row s="5599" customFormat="1" customHeight="1" ht="18.75" hidden="1">
      <c r="A55" s="1893"/>
      <c r="B55" s="1893"/>
      <c r="C55" s="482" t="s">
        <v>1245</v>
      </c>
      <c r="D55" s="2575"/>
      <c r="E55" s="2317"/>
      <c r="F55" s="2496"/>
      <c r="G55" s="2540"/>
      <c r="H55" s="1613"/>
      <c r="I55" s="764" t="s">
        <v>1246</v>
      </c>
      <c r="J55" s="684"/>
      <c r="K55" s="1613"/>
      <c r="L55" s="327"/>
      <c r="M55" s="2283"/>
      <c r="N55" s="447"/>
      <c r="O55" s="1737"/>
      <c r="P55" s="1737"/>
      <c r="AH55" s="1744">
        <v>0</v>
      </c>
    </row>
    <row s="5599" customFormat="1" customHeight="1" ht="0.75" hidden="1">
      <c r="A56" s="1893"/>
      <c r="B56" s="1893"/>
      <c r="C56" s="482" t="s">
        <v>1251</v>
      </c>
      <c r="D56" s="2575"/>
      <c r="E56" s="2317"/>
      <c r="F56" s="2496"/>
      <c r="G56" s="513"/>
      <c r="H56" s="1613"/>
      <c r="I56" s="764"/>
      <c r="J56" s="684"/>
      <c r="K56" s="1613"/>
      <c r="L56" s="327"/>
      <c r="M56" s="2283"/>
      <c r="N56" s="447"/>
      <c r="O56" s="1737"/>
      <c r="P56" s="1737"/>
      <c r="AH56" s="1744">
        <v>0</v>
      </c>
    </row>
    <row s="5599" customFormat="1" customHeight="1" ht="18.75" hidden="1">
      <c r="A57" s="1893" t="s">
        <v>230</v>
      </c>
      <c r="B57" s="1893" t="s">
        <v>231</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301</v>
      </c>
      <c r="M57" s="2283"/>
      <c r="N57" s="447"/>
      <c r="O57" s="1737"/>
      <c r="P57" s="1737"/>
      <c r="AH57" s="1744">
        <v>0</v>
      </c>
    </row>
    <row s="5599" customFormat="1" customHeight="1" ht="18.75" hidden="1">
      <c r="A58" s="1893"/>
      <c r="B58" s="1893"/>
      <c r="C58" s="482" t="s">
        <v>1245</v>
      </c>
      <c r="D58" s="2575"/>
      <c r="E58" s="2317"/>
      <c r="F58" s="2496"/>
      <c r="G58" s="2540"/>
      <c r="H58" s="1613"/>
      <c r="I58" s="764" t="s">
        <v>1246</v>
      </c>
      <c r="J58" s="684"/>
      <c r="K58" s="1613"/>
      <c r="L58" s="327"/>
      <c r="M58" s="2283"/>
      <c r="N58" s="447"/>
      <c r="O58" s="1737"/>
      <c r="P58" s="1737"/>
      <c r="AH58" s="1744">
        <v>0</v>
      </c>
    </row>
    <row s="5599" customFormat="1" customHeight="1" ht="0.75" hidden="1">
      <c r="A59" s="1893"/>
      <c r="B59" s="1893"/>
      <c r="C59" s="482" t="s">
        <v>1251</v>
      </c>
      <c r="D59" s="2575"/>
      <c r="E59" s="2317"/>
      <c r="F59" s="2496"/>
      <c r="G59" s="513"/>
      <c r="H59" s="1613"/>
      <c r="I59" s="764"/>
      <c r="J59" s="684"/>
      <c r="K59" s="1613"/>
      <c r="L59" s="327"/>
      <c r="M59" s="2283"/>
      <c r="N59" s="447"/>
      <c r="O59" s="1737"/>
      <c r="P59" s="1737"/>
      <c r="AH59" s="1744">
        <v>0</v>
      </c>
    </row>
    <row s="5599" customFormat="1" customHeight="1" ht="18.75" hidden="1">
      <c r="A60" s="1893" t="s">
        <v>235</v>
      </c>
      <c r="B60" s="1893" t="s">
        <v>236</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301</v>
      </c>
      <c r="M60" s="2283"/>
      <c r="N60" s="447"/>
      <c r="O60" s="1737"/>
      <c r="P60" s="1737"/>
      <c r="AH60" s="1744">
        <v>0</v>
      </c>
    </row>
    <row s="5599" customFormat="1" customHeight="1" ht="18.75" hidden="1">
      <c r="A61" s="1893"/>
      <c r="B61" s="1893"/>
      <c r="C61" s="482" t="s">
        <v>1245</v>
      </c>
      <c r="D61" s="2575"/>
      <c r="E61" s="2317"/>
      <c r="F61" s="2496"/>
      <c r="G61" s="2540"/>
      <c r="H61" s="1613"/>
      <c r="I61" s="764" t="s">
        <v>1246</v>
      </c>
      <c r="J61" s="684"/>
      <c r="K61" s="1613"/>
      <c r="L61" s="327"/>
      <c r="M61" s="2283"/>
      <c r="N61" s="447"/>
      <c r="O61" s="1737"/>
      <c r="P61" s="1737"/>
      <c r="AH61" s="1744">
        <v>0</v>
      </c>
    </row>
    <row s="5599" customFormat="1" customHeight="1" ht="0.75" hidden="1">
      <c r="A62" s="1893"/>
      <c r="B62" s="1893"/>
      <c r="C62" s="482" t="s">
        <v>1251</v>
      </c>
      <c r="D62" s="2575"/>
      <c r="E62" s="2317"/>
      <c r="F62" s="2496"/>
      <c r="G62" s="513"/>
      <c r="H62" s="1613"/>
      <c r="I62" s="764"/>
      <c r="J62" s="684"/>
      <c r="K62" s="1613"/>
      <c r="L62" s="327"/>
      <c r="M62" s="2283"/>
      <c r="N62" s="447"/>
      <c r="O62" s="1737"/>
      <c r="P62" s="1737"/>
      <c r="AH62" s="1744">
        <v>0</v>
      </c>
    </row>
    <row s="5599" customFormat="1" customHeight="1" ht="18.75" hidden="1">
      <c r="A63" s="1893" t="s">
        <v>240</v>
      </c>
      <c r="B63" s="1893" t="s">
        <v>241</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301</v>
      </c>
      <c r="M63" s="2283"/>
      <c r="N63" s="447"/>
      <c r="O63" s="1737"/>
      <c r="P63" s="1737"/>
      <c r="AH63" s="1744">
        <v>0</v>
      </c>
    </row>
    <row s="5599" customFormat="1" customHeight="1" ht="18.75" hidden="1">
      <c r="A64" s="1893"/>
      <c r="B64" s="1893"/>
      <c r="C64" s="482" t="s">
        <v>1245</v>
      </c>
      <c r="D64" s="2575"/>
      <c r="E64" s="2317"/>
      <c r="F64" s="2496"/>
      <c r="G64" s="2540"/>
      <c r="H64" s="1613"/>
      <c r="I64" s="764" t="s">
        <v>1246</v>
      </c>
      <c r="J64" s="684"/>
      <c r="K64" s="1613"/>
      <c r="L64" s="327"/>
      <c r="M64" s="2283"/>
      <c r="N64" s="447"/>
      <c r="O64" s="1737"/>
      <c r="P64" s="1737"/>
      <c r="AH64" s="1744">
        <v>0</v>
      </c>
    </row>
    <row s="5599" customFormat="1" customHeight="1" ht="0.75" hidden="1">
      <c r="A65" s="1893"/>
      <c r="B65" s="1893"/>
      <c r="C65" s="482" t="s">
        <v>1251</v>
      </c>
      <c r="D65" s="2575"/>
      <c r="E65" s="2317"/>
      <c r="F65" s="2496"/>
      <c r="G65" s="513"/>
      <c r="H65" s="1613"/>
      <c r="I65" s="764"/>
      <c r="J65" s="684"/>
      <c r="K65" s="1613"/>
      <c r="L65" s="327"/>
      <c r="M65" s="2283"/>
      <c r="N65" s="447"/>
      <c r="O65" s="1737"/>
      <c r="P65" s="1737"/>
      <c r="AH65" s="1744">
        <v>0</v>
      </c>
    </row>
    <row s="5599" customFormat="1" customHeight="1" ht="18.75" hidden="1">
      <c r="A66" s="1893" t="s">
        <v>245</v>
      </c>
      <c r="B66" s="1893" t="s">
        <v>246</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301</v>
      </c>
      <c r="M66" s="2283"/>
      <c r="N66" s="447"/>
      <c r="O66" s="1737"/>
      <c r="P66" s="1737"/>
      <c r="AH66" s="1744">
        <v>0</v>
      </c>
    </row>
    <row s="5599" customFormat="1" customHeight="1" ht="18.75" hidden="1">
      <c r="A67" s="1893"/>
      <c r="B67" s="1893"/>
      <c r="C67" s="482" t="s">
        <v>1245</v>
      </c>
      <c r="D67" s="2575"/>
      <c r="E67" s="2317"/>
      <c r="F67" s="2496"/>
      <c r="G67" s="2540"/>
      <c r="H67" s="1613"/>
      <c r="I67" s="764" t="s">
        <v>1246</v>
      </c>
      <c r="J67" s="684"/>
      <c r="K67" s="1613"/>
      <c r="L67" s="327"/>
      <c r="M67" s="2283"/>
      <c r="N67" s="447"/>
      <c r="O67" s="1737"/>
      <c r="P67" s="1737"/>
      <c r="AH67" s="1744">
        <v>0</v>
      </c>
    </row>
    <row s="5599" customFormat="1" customHeight="1" ht="0.75" hidden="1">
      <c r="A68" s="1893"/>
      <c r="B68" s="1893"/>
      <c r="C68" s="482" t="s">
        <v>1251</v>
      </c>
      <c r="D68" s="2575"/>
      <c r="E68" s="2317"/>
      <c r="F68" s="2496"/>
      <c r="G68" s="513"/>
      <c r="H68" s="1613"/>
      <c r="I68" s="764"/>
      <c r="J68" s="684"/>
      <c r="K68" s="1613"/>
      <c r="L68" s="327"/>
      <c r="M68" s="2283"/>
      <c r="N68" s="447"/>
      <c r="O68" s="1737"/>
      <c r="P68" s="1737"/>
      <c r="AH68" s="1744">
        <v>0</v>
      </c>
    </row>
    <row s="5599" customFormat="1" customHeight="1" ht="18.75" hidden="1">
      <c r="A69" s="1893" t="s">
        <v>250</v>
      </c>
      <c r="B69" s="1893" t="s">
        <v>251</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301</v>
      </c>
      <c r="M69" s="2283"/>
      <c r="N69" s="447"/>
      <c r="O69" s="1737"/>
      <c r="P69" s="1737"/>
      <c r="AH69" s="1744">
        <v>0</v>
      </c>
    </row>
    <row s="5599" customFormat="1" customHeight="1" ht="18.75" hidden="1">
      <c r="A70" s="1893"/>
      <c r="B70" s="1893"/>
      <c r="C70" s="482" t="s">
        <v>1245</v>
      </c>
      <c r="D70" s="2575"/>
      <c r="E70" s="2317"/>
      <c r="F70" s="2496"/>
      <c r="G70" s="2540"/>
      <c r="H70" s="1613"/>
      <c r="I70" s="764" t="s">
        <v>1246</v>
      </c>
      <c r="J70" s="684"/>
      <c r="K70" s="1613"/>
      <c r="L70" s="327"/>
      <c r="M70" s="2283"/>
      <c r="N70" s="447"/>
      <c r="O70" s="1737"/>
      <c r="P70" s="1737"/>
      <c r="AH70" s="1744">
        <v>0</v>
      </c>
    </row>
    <row s="5599" customFormat="1" customHeight="1" ht="0.75" hidden="1">
      <c r="A71" s="1893"/>
      <c r="B71" s="1893"/>
      <c r="C71" s="482" t="s">
        <v>1251</v>
      </c>
      <c r="D71" s="2575"/>
      <c r="E71" s="2317"/>
      <c r="F71" s="2496"/>
      <c r="G71" s="513"/>
      <c r="H71" s="1613"/>
      <c r="I71" s="764"/>
      <c r="J71" s="684"/>
      <c r="K71" s="1613"/>
      <c r="L71" s="327"/>
      <c r="M71" s="2283"/>
      <c r="N71" s="447"/>
      <c r="O71" s="1737"/>
      <c r="P71" s="1737"/>
      <c r="AH71" s="1744">
        <v>0</v>
      </c>
    </row>
    <row s="5599" customFormat="1" customHeight="1" ht="18.75" hidden="1">
      <c r="A72" s="1893" t="s">
        <v>255</v>
      </c>
      <c r="B72" s="1893" t="s">
        <v>256</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301</v>
      </c>
      <c r="M72" s="2283"/>
      <c r="N72" s="447"/>
      <c r="O72" s="1737"/>
      <c r="P72" s="1737"/>
      <c r="AH72" s="1744">
        <v>0</v>
      </c>
    </row>
    <row s="5599" customFormat="1" customHeight="1" ht="18.75" hidden="1">
      <c r="A73" s="1893"/>
      <c r="B73" s="1893"/>
      <c r="C73" s="482" t="s">
        <v>1245</v>
      </c>
      <c r="D73" s="2575"/>
      <c r="E73" s="2317"/>
      <c r="F73" s="2496"/>
      <c r="G73" s="2540"/>
      <c r="H73" s="1613"/>
      <c r="I73" s="764" t="s">
        <v>1246</v>
      </c>
      <c r="J73" s="684"/>
      <c r="K73" s="1613"/>
      <c r="L73" s="327"/>
      <c r="M73" s="2283"/>
      <c r="N73" s="447"/>
      <c r="O73" s="1737"/>
      <c r="P73" s="1737"/>
      <c r="AH73" s="1744">
        <v>0</v>
      </c>
    </row>
    <row s="5599" customFormat="1" customHeight="1" ht="0.75" hidden="1">
      <c r="A74" s="1893"/>
      <c r="B74" s="1893"/>
      <c r="C74" s="482" t="s">
        <v>1251</v>
      </c>
      <c r="D74" s="2575"/>
      <c r="E74" s="2317"/>
      <c r="F74" s="2496"/>
      <c r="G74" s="513"/>
      <c r="H74" s="1613"/>
      <c r="I74" s="764"/>
      <c r="J74" s="684"/>
      <c r="K74" s="1613"/>
      <c r="L74" s="327"/>
      <c r="M74" s="2283"/>
      <c r="N74" s="447"/>
      <c r="O74" s="1737"/>
      <c r="P74" s="1737"/>
      <c r="AH74" s="1744">
        <v>0</v>
      </c>
    </row>
    <row s="5599" customFormat="1" customHeight="1" ht="18.75" hidden="1">
      <c r="A75" s="1893" t="s">
        <v>260</v>
      </c>
      <c r="B75" s="1893" t="s">
        <v>261</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301</v>
      </c>
      <c r="M75" s="2283"/>
      <c r="N75" s="447"/>
      <c r="O75" s="1737"/>
      <c r="P75" s="1737"/>
      <c r="AH75" s="1744">
        <v>0</v>
      </c>
    </row>
    <row s="5599" customFormat="1" customHeight="1" ht="18.75" hidden="1">
      <c r="A76" s="1893"/>
      <c r="B76" s="1893"/>
      <c r="C76" s="482" t="s">
        <v>1245</v>
      </c>
      <c r="D76" s="2575"/>
      <c r="E76" s="2317"/>
      <c r="F76" s="2496"/>
      <c r="G76" s="2540"/>
      <c r="H76" s="1613"/>
      <c r="I76" s="764" t="s">
        <v>1246</v>
      </c>
      <c r="J76" s="684"/>
      <c r="K76" s="1613"/>
      <c r="L76" s="327"/>
      <c r="M76" s="2283"/>
      <c r="N76" s="447"/>
      <c r="O76" s="1737"/>
      <c r="P76" s="1737"/>
      <c r="AH76" s="1744">
        <v>0</v>
      </c>
    </row>
    <row s="5599" customFormat="1" customHeight="1" ht="0.75" hidden="1">
      <c r="A77" s="1893"/>
      <c r="B77" s="1893"/>
      <c r="C77" s="482" t="s">
        <v>1251</v>
      </c>
      <c r="D77" s="2575"/>
      <c r="E77" s="2317"/>
      <c r="F77" s="2496"/>
      <c r="G77" s="513"/>
      <c r="H77" s="1613"/>
      <c r="I77" s="764"/>
      <c r="J77" s="684"/>
      <c r="K77" s="1613"/>
      <c r="L77" s="327"/>
      <c r="M77" s="2283"/>
      <c r="N77" s="447"/>
      <c r="O77" s="1737"/>
      <c r="P77" s="1737"/>
      <c r="AH77" s="1744">
        <v>0</v>
      </c>
    </row>
    <row s="5599" customFormat="1" customHeight="1" ht="18.75" hidden="1">
      <c r="A78" s="1893" t="s">
        <v>265</v>
      </c>
      <c r="B78" s="1893" t="s">
        <v>266</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301</v>
      </c>
      <c r="M78" s="2283"/>
      <c r="N78" s="447"/>
      <c r="O78" s="1737"/>
      <c r="P78" s="1737"/>
      <c r="AH78" s="1744">
        <v>0</v>
      </c>
    </row>
    <row s="5599" customFormat="1" customHeight="1" ht="18.75" hidden="1">
      <c r="A79" s="1893"/>
      <c r="B79" s="1893"/>
      <c r="C79" s="482" t="s">
        <v>1245</v>
      </c>
      <c r="D79" s="2575"/>
      <c r="E79" s="2317"/>
      <c r="F79" s="2496"/>
      <c r="G79" s="2540"/>
      <c r="H79" s="1613"/>
      <c r="I79" s="764" t="s">
        <v>1246</v>
      </c>
      <c r="J79" s="684"/>
      <c r="K79" s="1613"/>
      <c r="L79" s="327"/>
      <c r="M79" s="2283"/>
      <c r="N79" s="447"/>
      <c r="O79" s="1737"/>
      <c r="P79" s="1737"/>
      <c r="AH79" s="1744">
        <v>0</v>
      </c>
    </row>
    <row s="5599" customFormat="1" customHeight="1" ht="0.75" hidden="1">
      <c r="A80" s="1893"/>
      <c r="B80" s="1893"/>
      <c r="C80" s="482" t="s">
        <v>1251</v>
      </c>
      <c r="D80" s="2575"/>
      <c r="E80" s="2317"/>
      <c r="F80" s="2496"/>
      <c r="G80" s="513"/>
      <c r="H80" s="1613"/>
      <c r="I80" s="764"/>
      <c r="J80" s="684"/>
      <c r="K80" s="1613"/>
      <c r="L80" s="327"/>
      <c r="M80" s="2283"/>
      <c r="N80" s="447"/>
      <c r="O80" s="1737"/>
      <c r="P80" s="1737"/>
      <c r="AH80" s="1744">
        <v>0</v>
      </c>
    </row>
    <row s="5599" customFormat="1" customHeight="1" ht="18.75" hidden="1">
      <c r="A81" s="1893" t="s">
        <v>270</v>
      </c>
      <c r="B81" s="1893" t="s">
        <v>271</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301</v>
      </c>
      <c r="M81" s="2283"/>
      <c r="N81" s="447"/>
      <c r="O81" s="1737"/>
      <c r="P81" s="1737"/>
      <c r="AH81" s="1744">
        <v>0</v>
      </c>
    </row>
    <row s="5599" customFormat="1" customHeight="1" ht="18.75" hidden="1">
      <c r="A82" s="1893"/>
      <c r="B82" s="1893"/>
      <c r="C82" s="482" t="s">
        <v>1245</v>
      </c>
      <c r="D82" s="2575"/>
      <c r="E82" s="2317"/>
      <c r="F82" s="2496"/>
      <c r="G82" s="2540"/>
      <c r="H82" s="1613"/>
      <c r="I82" s="764" t="s">
        <v>1246</v>
      </c>
      <c r="J82" s="684"/>
      <c r="K82" s="1613"/>
      <c r="L82" s="327"/>
      <c r="M82" s="2283"/>
      <c r="N82" s="447"/>
      <c r="O82" s="1737"/>
      <c r="P82" s="1737"/>
      <c r="AH82" s="1744">
        <v>0</v>
      </c>
    </row>
    <row s="5599" customFormat="1" customHeight="1" ht="1.05">
      <c r="A83" s="1893"/>
      <c r="B83" s="1893"/>
      <c r="C83" s="482" t="s">
        <v>1251</v>
      </c>
      <c r="D83" s="2575"/>
      <c r="E83" s="2317"/>
      <c r="F83" s="2496"/>
      <c r="G83" s="513"/>
      <c r="H83" s="1613"/>
      <c r="I83" s="764"/>
      <c r="J83" s="684"/>
      <c r="K83" s="1613"/>
      <c r="L83" s="327"/>
      <c r="M83" s="2283"/>
      <c r="N83" s="447"/>
      <c r="O83" s="1737"/>
      <c r="P83" s="1737"/>
      <c r="AH83" s="1744">
        <v>1</v>
      </c>
    </row>
    <row customHeight="1" ht="19.95">
      <c r="A84" s="1893"/>
      <c r="B84" s="1893"/>
      <c r="D84" s="489"/>
      <c r="E84" s="260" t="s">
        <v>107</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301</v>
      </c>
      <c r="G85" s="311" t="s">
        <v>301</v>
      </c>
      <c r="H85" s="2331" t="s">
        <v>301</v>
      </c>
      <c r="I85" s="2333"/>
      <c r="J85" s="311" t="s">
        <v>301</v>
      </c>
      <c r="K85" s="311" t="s">
        <v>301</v>
      </c>
      <c r="L85" s="514"/>
      <c r="M85" s="458" t="s">
        <v>1252</v>
      </c>
      <c r="N85" s="447"/>
      <c r="AH85" s="487">
        <v>34</v>
      </c>
    </row>
    <row customHeight="1" ht="19.95">
      <c r="A86" s="1893"/>
      <c r="B86" s="1893"/>
      <c r="D86" s="489"/>
      <c r="E86" s="260" t="s">
        <v>90</v>
      </c>
      <c r="F86" s="2573" t="s">
        <v>1253</v>
      </c>
      <c r="G86" s="2573"/>
      <c r="H86" s="2573"/>
      <c r="I86" s="2573"/>
      <c r="J86" s="2573"/>
      <c r="K86" s="2573"/>
      <c r="L86" s="2573"/>
      <c r="M86" s="410"/>
      <c r="N86" s="447"/>
      <c r="AH86" s="487">
        <v>19</v>
      </c>
    </row>
    <row s="5599" customFormat="1" customHeight="1" ht="60.75" hidden="1">
      <c r="A87" s="1893" t="s">
        <v>152</v>
      </c>
      <c r="B87" s="1893" t="s">
        <v>153</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301</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599" customFormat="1" customHeight="1" ht="18.75" hidden="1">
      <c r="A88" s="1893"/>
      <c r="B88" s="1893"/>
      <c r="C88" s="482" t="s">
        <v>1247</v>
      </c>
      <c r="D88" s="2575"/>
      <c r="E88" s="2317"/>
      <c r="F88" s="2496"/>
      <c r="G88" s="2540"/>
      <c r="H88" s="1613"/>
      <c r="I88" s="764" t="s">
        <v>1246</v>
      </c>
      <c r="J88" s="684"/>
      <c r="K88" s="1613"/>
      <c r="L88" s="327"/>
      <c r="M88" s="2283"/>
      <c r="N88" s="447"/>
      <c r="O88" s="1737"/>
      <c r="P88" s="1737"/>
      <c r="AH88" s="1744">
        <v>0</v>
      </c>
    </row>
    <row s="5599" customFormat="1" customHeight="1" ht="0.75" hidden="1">
      <c r="A89" s="1893"/>
      <c r="B89" s="1893"/>
      <c r="C89" s="482" t="s">
        <v>1254</v>
      </c>
      <c r="D89" s="2575"/>
      <c r="E89" s="2317"/>
      <c r="F89" s="2496"/>
      <c r="G89" s="513"/>
      <c r="H89" s="1613"/>
      <c r="I89" s="764"/>
      <c r="J89" s="684"/>
      <c r="K89" s="1613"/>
      <c r="L89" s="327"/>
      <c r="M89" s="2283"/>
      <c r="N89" s="447"/>
      <c r="O89" s="1737"/>
      <c r="P89" s="1737"/>
      <c r="AH89" s="1744">
        <v>0</v>
      </c>
    </row>
    <row s="5599" customFormat="1" customHeight="1" ht="45" hidden="1">
      <c r="A90" s="1893" t="s">
        <v>157</v>
      </c>
      <c r="B90" s="1893" t="s">
        <v>158</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301</v>
      </c>
      <c r="M90" s="2284"/>
      <c r="N90" s="447"/>
      <c r="O90" s="1737"/>
      <c r="P90" s="1737"/>
      <c r="AH90" s="1744">
        <v>0</v>
      </c>
    </row>
    <row s="5599" customFormat="1" customHeight="1" ht="18.75" hidden="1">
      <c r="A91" s="1893"/>
      <c r="B91" s="1893"/>
      <c r="C91" s="482" t="s">
        <v>1247</v>
      </c>
      <c r="D91" s="2575"/>
      <c r="E91" s="2317"/>
      <c r="F91" s="2496"/>
      <c r="G91" s="2540"/>
      <c r="H91" s="1613"/>
      <c r="I91" s="764" t="s">
        <v>1246</v>
      </c>
      <c r="J91" s="684"/>
      <c r="K91" s="1613"/>
      <c r="L91" s="327"/>
      <c r="M91" s="1974"/>
      <c r="N91" s="447"/>
      <c r="O91" s="1737"/>
      <c r="P91" s="1737"/>
      <c r="AH91" s="1744">
        <v>0</v>
      </c>
    </row>
    <row s="5599" customFormat="1" customHeight="1" ht="0.75" hidden="1">
      <c r="A92" s="1893"/>
      <c r="B92" s="1893"/>
      <c r="C92" s="482" t="s">
        <v>1254</v>
      </c>
      <c r="D92" s="2575"/>
      <c r="E92" s="2317"/>
      <c r="F92" s="2496"/>
      <c r="G92" s="513"/>
      <c r="H92" s="1613"/>
      <c r="I92" s="764"/>
      <c r="J92" s="684"/>
      <c r="K92" s="1613"/>
      <c r="L92" s="327"/>
      <c r="M92" s="454"/>
      <c r="N92" s="447"/>
      <c r="O92" s="1737"/>
      <c r="P92" s="1737"/>
      <c r="AH92" s="1744">
        <v>0</v>
      </c>
    </row>
    <row s="5599" customFormat="1" customHeight="1" ht="45" hidden="1">
      <c r="A93" s="1893" t="s">
        <v>164</v>
      </c>
      <c r="B93" s="1893" t="s">
        <v>165</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301</v>
      </c>
      <c r="M93" s="454"/>
      <c r="N93" s="447"/>
      <c r="O93" s="1737"/>
      <c r="P93" s="1737"/>
      <c r="AH93" s="1744">
        <v>0</v>
      </c>
    </row>
    <row s="5599" customFormat="1" customHeight="1" ht="18.75" hidden="1">
      <c r="A94" s="1893"/>
      <c r="B94" s="1893"/>
      <c r="C94" s="482" t="s">
        <v>1247</v>
      </c>
      <c r="D94" s="2575"/>
      <c r="E94" s="2317"/>
      <c r="F94" s="2496"/>
      <c r="G94" s="2540"/>
      <c r="H94" s="1613"/>
      <c r="I94" s="764" t="s">
        <v>1246</v>
      </c>
      <c r="J94" s="684"/>
      <c r="K94" s="1613"/>
      <c r="L94" s="327"/>
      <c r="M94" s="454"/>
      <c r="N94" s="447"/>
      <c r="O94" s="1737"/>
      <c r="P94" s="1737"/>
      <c r="AH94" s="1744">
        <v>0</v>
      </c>
    </row>
    <row s="5599" customFormat="1" customHeight="1" ht="0.75" hidden="1">
      <c r="A95" s="1893"/>
      <c r="B95" s="1893"/>
      <c r="C95" s="482" t="s">
        <v>1254</v>
      </c>
      <c r="D95" s="2575"/>
      <c r="E95" s="2317"/>
      <c r="F95" s="2496"/>
      <c r="G95" s="513"/>
      <c r="H95" s="1613"/>
      <c r="I95" s="764"/>
      <c r="J95" s="684"/>
      <c r="K95" s="1613"/>
      <c r="L95" s="327"/>
      <c r="M95" s="454"/>
      <c r="N95" s="447"/>
      <c r="O95" s="1737"/>
      <c r="P95" s="1737"/>
      <c r="AH95" s="1744">
        <v>0</v>
      </c>
    </row>
    <row s="5599" customFormat="1" customHeight="1" ht="45" hidden="1">
      <c r="A96" s="1893" t="s">
        <v>170</v>
      </c>
      <c r="B96" s="1893" t="s">
        <v>171</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301</v>
      </c>
      <c r="M96" s="454"/>
      <c r="N96" s="447"/>
      <c r="O96" s="1737"/>
      <c r="P96" s="1737"/>
      <c r="AH96" s="1744">
        <v>0</v>
      </c>
    </row>
    <row s="5599" customFormat="1" customHeight="1" ht="18.75" hidden="1">
      <c r="A97" s="1893"/>
      <c r="B97" s="1893"/>
      <c r="C97" s="482" t="s">
        <v>1247</v>
      </c>
      <c r="D97" s="2575"/>
      <c r="E97" s="2317"/>
      <c r="F97" s="2496"/>
      <c r="G97" s="2540"/>
      <c r="H97" s="1613"/>
      <c r="I97" s="764" t="s">
        <v>1246</v>
      </c>
      <c r="J97" s="684"/>
      <c r="K97" s="1613"/>
      <c r="L97" s="327"/>
      <c r="M97" s="454"/>
      <c r="N97" s="447"/>
      <c r="O97" s="1737"/>
      <c r="P97" s="1737"/>
      <c r="AH97" s="1744">
        <v>0</v>
      </c>
    </row>
    <row s="5599" customFormat="1" customHeight="1" ht="0.75" hidden="1">
      <c r="A98" s="1893"/>
      <c r="B98" s="1893"/>
      <c r="C98" s="482" t="s">
        <v>1254</v>
      </c>
      <c r="D98" s="2575"/>
      <c r="E98" s="2317"/>
      <c r="F98" s="2496"/>
      <c r="G98" s="513"/>
      <c r="H98" s="1613"/>
      <c r="I98" s="764"/>
      <c r="J98" s="684"/>
      <c r="K98" s="1613"/>
      <c r="L98" s="327"/>
      <c r="M98" s="454"/>
      <c r="N98" s="447"/>
      <c r="O98" s="1737"/>
      <c r="P98" s="1737"/>
      <c r="AH98" s="1744">
        <v>0</v>
      </c>
    </row>
    <row s="5599" customFormat="1" customHeight="1" ht="18.75" hidden="1">
      <c r="A99" s="1893" t="s">
        <v>176</v>
      </c>
      <c r="B99" s="1893" t="s">
        <v>177</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301</v>
      </c>
      <c r="M99" s="454"/>
      <c r="N99" s="447"/>
      <c r="O99" s="1737"/>
      <c r="P99" s="1737"/>
      <c r="AH99" s="1744">
        <v>0</v>
      </c>
    </row>
    <row s="5599" customFormat="1" customHeight="1" ht="18.75" hidden="1">
      <c r="A100" s="1893"/>
      <c r="B100" s="1893"/>
      <c r="C100" s="482" t="s">
        <v>1247</v>
      </c>
      <c r="D100" s="2575"/>
      <c r="E100" s="2317"/>
      <c r="F100" s="2496"/>
      <c r="G100" s="2540"/>
      <c r="H100" s="1613"/>
      <c r="I100" s="764" t="s">
        <v>1246</v>
      </c>
      <c r="J100" s="684"/>
      <c r="K100" s="1613"/>
      <c r="L100" s="327"/>
      <c r="M100" s="454"/>
      <c r="N100" s="447"/>
      <c r="O100" s="1737"/>
      <c r="P100" s="1737"/>
      <c r="AH100" s="1744">
        <v>0</v>
      </c>
    </row>
    <row s="5599" customFormat="1" customHeight="1" ht="0.75" hidden="1">
      <c r="A101" s="1893"/>
      <c r="B101" s="1893"/>
      <c r="C101" s="482" t="s">
        <v>1254</v>
      </c>
      <c r="D101" s="2575"/>
      <c r="E101" s="2317"/>
      <c r="F101" s="2496"/>
      <c r="G101" s="513"/>
      <c r="H101" s="1613"/>
      <c r="I101" s="764"/>
      <c r="J101" s="684"/>
      <c r="K101" s="1613"/>
      <c r="L101" s="327"/>
      <c r="M101" s="454"/>
      <c r="N101" s="447"/>
      <c r="O101" s="1737"/>
      <c r="P101" s="1737"/>
      <c r="AH101" s="1744">
        <v>0</v>
      </c>
    </row>
    <row s="5599" customFormat="1" customHeight="1" ht="18.75" hidden="1">
      <c r="A102" s="1893" t="s">
        <v>182</v>
      </c>
      <c r="B102" s="1893" t="s">
        <v>183</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301</v>
      </c>
      <c r="M102" s="454"/>
      <c r="N102" s="447"/>
      <c r="O102" s="1737"/>
      <c r="P102" s="1737"/>
      <c r="AH102" s="1744">
        <v>0</v>
      </c>
    </row>
    <row s="5599" customFormat="1" customHeight="1" ht="18.75" hidden="1">
      <c r="A103" s="1893"/>
      <c r="B103" s="1893"/>
      <c r="C103" s="482" t="s">
        <v>1247</v>
      </c>
      <c r="D103" s="2575"/>
      <c r="E103" s="2317"/>
      <c r="F103" s="2496"/>
      <c r="G103" s="2540"/>
      <c r="H103" s="1613"/>
      <c r="I103" s="764" t="s">
        <v>1246</v>
      </c>
      <c r="J103" s="684"/>
      <c r="K103" s="1613"/>
      <c r="L103" s="327"/>
      <c r="M103" s="454"/>
      <c r="N103" s="447"/>
      <c r="O103" s="1737"/>
      <c r="P103" s="1737"/>
      <c r="AH103" s="1744">
        <v>0</v>
      </c>
    </row>
    <row s="5599" customFormat="1" customHeight="1" ht="0.75" hidden="1">
      <c r="A104" s="1893"/>
      <c r="B104" s="1893"/>
      <c r="C104" s="482" t="s">
        <v>1254</v>
      </c>
      <c r="D104" s="2575"/>
      <c r="E104" s="2317"/>
      <c r="F104" s="2496"/>
      <c r="G104" s="513"/>
      <c r="H104" s="1613"/>
      <c r="I104" s="764"/>
      <c r="J104" s="684"/>
      <c r="K104" s="1613"/>
      <c r="L104" s="327"/>
      <c r="M104" s="454"/>
      <c r="N104" s="447"/>
      <c r="O104" s="1737"/>
      <c r="P104" s="1737"/>
      <c r="AH104" s="1744">
        <v>0</v>
      </c>
    </row>
    <row s="5599" customFormat="1" customHeight="1" ht="18.75" hidden="1">
      <c r="A105" s="1893" t="s">
        <v>188</v>
      </c>
      <c r="B105" s="1893" t="s">
        <v>189</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301</v>
      </c>
      <c r="M105" s="454"/>
      <c r="N105" s="447"/>
      <c r="O105" s="1737"/>
      <c r="P105" s="1737"/>
      <c r="AH105" s="1744">
        <v>0</v>
      </c>
    </row>
    <row s="5599" customFormat="1" customHeight="1" ht="18.75" hidden="1">
      <c r="A106" s="1893"/>
      <c r="B106" s="1893"/>
      <c r="C106" s="482" t="s">
        <v>1247</v>
      </c>
      <c r="D106" s="2575"/>
      <c r="E106" s="2317"/>
      <c r="F106" s="2496"/>
      <c r="G106" s="2540"/>
      <c r="H106" s="1613"/>
      <c r="I106" s="764" t="s">
        <v>1246</v>
      </c>
      <c r="J106" s="684"/>
      <c r="K106" s="1613"/>
      <c r="L106" s="327"/>
      <c r="M106" s="454"/>
      <c r="N106" s="447"/>
      <c r="O106" s="1737"/>
      <c r="P106" s="1737"/>
      <c r="AH106" s="1744">
        <v>0</v>
      </c>
    </row>
    <row s="5599" customFormat="1" customHeight="1" ht="0.75" hidden="1">
      <c r="A107" s="1893"/>
      <c r="B107" s="1893"/>
      <c r="C107" s="482" t="s">
        <v>1254</v>
      </c>
      <c r="D107" s="2575"/>
      <c r="E107" s="2317"/>
      <c r="F107" s="2496"/>
      <c r="G107" s="513"/>
      <c r="H107" s="1613"/>
      <c r="I107" s="764"/>
      <c r="J107" s="684"/>
      <c r="K107" s="1613"/>
      <c r="L107" s="327"/>
      <c r="M107" s="454"/>
      <c r="N107" s="447"/>
      <c r="O107" s="1737"/>
      <c r="P107" s="1737"/>
      <c r="AH107" s="1744">
        <v>0</v>
      </c>
    </row>
    <row s="5599" customFormat="1" customHeight="1" ht="18.75" hidden="1">
      <c r="A108" s="1893" t="s">
        <v>194</v>
      </c>
      <c r="B108" s="1893" t="s">
        <v>195</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301</v>
      </c>
      <c r="M108" s="454"/>
      <c r="N108" s="447"/>
      <c r="O108" s="1737"/>
      <c r="P108" s="1737"/>
      <c r="AH108" s="1744">
        <v>0</v>
      </c>
    </row>
    <row s="5599" customFormat="1" customHeight="1" ht="18.75" hidden="1">
      <c r="A109" s="1893"/>
      <c r="B109" s="1893"/>
      <c r="C109" s="482" t="s">
        <v>1247</v>
      </c>
      <c r="D109" s="2575"/>
      <c r="E109" s="2317"/>
      <c r="F109" s="2496"/>
      <c r="G109" s="2540"/>
      <c r="H109" s="1613"/>
      <c r="I109" s="764" t="s">
        <v>1246</v>
      </c>
      <c r="J109" s="684"/>
      <c r="K109" s="1613"/>
      <c r="L109" s="327"/>
      <c r="M109" s="454"/>
      <c r="N109" s="447"/>
      <c r="O109" s="1737"/>
      <c r="P109" s="1737"/>
      <c r="AH109" s="1744">
        <v>0</v>
      </c>
    </row>
    <row s="5599" customFormat="1" customHeight="1" ht="0.75" hidden="1">
      <c r="A110" s="1893"/>
      <c r="B110" s="1893"/>
      <c r="C110" s="482" t="s">
        <v>1254</v>
      </c>
      <c r="D110" s="2575"/>
      <c r="E110" s="2317"/>
      <c r="F110" s="2496"/>
      <c r="G110" s="513"/>
      <c r="H110" s="1613"/>
      <c r="I110" s="764"/>
      <c r="J110" s="684"/>
      <c r="K110" s="1613"/>
      <c r="L110" s="327"/>
      <c r="M110" s="454"/>
      <c r="N110" s="447"/>
      <c r="O110" s="1737"/>
      <c r="P110" s="1737"/>
      <c r="AH110" s="1744">
        <v>0</v>
      </c>
    </row>
    <row s="5599" customFormat="1" customHeight="1" ht="18.75" hidden="1">
      <c r="A111" s="1893" t="s">
        <v>200</v>
      </c>
      <c r="B111" s="1893" t="s">
        <v>201</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301</v>
      </c>
      <c r="M111" s="454"/>
      <c r="N111" s="447"/>
      <c r="O111" s="1737"/>
      <c r="P111" s="1737"/>
      <c r="AH111" s="1744">
        <v>0</v>
      </c>
    </row>
    <row s="5599" customFormat="1" customHeight="1" ht="18.75" hidden="1">
      <c r="A112" s="1893"/>
      <c r="B112" s="1893"/>
      <c r="C112" s="482" t="s">
        <v>1247</v>
      </c>
      <c r="D112" s="2575"/>
      <c r="E112" s="2317"/>
      <c r="F112" s="2496"/>
      <c r="G112" s="2540"/>
      <c r="H112" s="1613"/>
      <c r="I112" s="764" t="s">
        <v>1246</v>
      </c>
      <c r="J112" s="684"/>
      <c r="K112" s="1613"/>
      <c r="L112" s="327"/>
      <c r="M112" s="454"/>
      <c r="N112" s="447"/>
      <c r="O112" s="1737"/>
      <c r="P112" s="1737"/>
      <c r="AH112" s="1744">
        <v>0</v>
      </c>
    </row>
    <row s="5599" customFormat="1" customHeight="1" ht="0.75" hidden="1">
      <c r="A113" s="1893"/>
      <c r="B113" s="1893"/>
      <c r="C113" s="482" t="s">
        <v>1254</v>
      </c>
      <c r="D113" s="2575"/>
      <c r="E113" s="2317"/>
      <c r="F113" s="2496"/>
      <c r="G113" s="513"/>
      <c r="H113" s="1613"/>
      <c r="I113" s="764"/>
      <c r="J113" s="684"/>
      <c r="K113" s="1613"/>
      <c r="L113" s="327"/>
      <c r="M113" s="454"/>
      <c r="N113" s="447"/>
      <c r="O113" s="1737"/>
      <c r="P113" s="1737"/>
      <c r="AH113" s="1744">
        <v>0</v>
      </c>
    </row>
    <row s="5599" customFormat="1" customHeight="1" ht="18.75" hidden="1">
      <c r="A114" s="1893" t="s">
        <v>220</v>
      </c>
      <c r="B114" s="1893" t="s">
        <v>221</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301</v>
      </c>
      <c r="M114" s="454"/>
      <c r="N114" s="447"/>
      <c r="O114" s="1737"/>
      <c r="P114" s="1737"/>
      <c r="AH114" s="1744">
        <v>0</v>
      </c>
    </row>
    <row s="5599" customFormat="1" customHeight="1" ht="18.75" hidden="1">
      <c r="A115" s="1893"/>
      <c r="B115" s="1893"/>
      <c r="C115" s="482" t="s">
        <v>1247</v>
      </c>
      <c r="D115" s="2575"/>
      <c r="E115" s="2317"/>
      <c r="F115" s="2496"/>
      <c r="G115" s="2540"/>
      <c r="H115" s="1613"/>
      <c r="I115" s="764" t="s">
        <v>1246</v>
      </c>
      <c r="J115" s="684"/>
      <c r="K115" s="1613"/>
      <c r="L115" s="327"/>
      <c r="M115" s="454"/>
      <c r="N115" s="447"/>
      <c r="O115" s="1737"/>
      <c r="P115" s="1737"/>
      <c r="AH115" s="1744">
        <v>0</v>
      </c>
    </row>
    <row s="5599" customFormat="1" customHeight="1" ht="0.75" hidden="1">
      <c r="A116" s="1893"/>
      <c r="B116" s="1893"/>
      <c r="C116" s="482" t="s">
        <v>1254</v>
      </c>
      <c r="D116" s="2575"/>
      <c r="E116" s="2317"/>
      <c r="F116" s="2496"/>
      <c r="G116" s="513"/>
      <c r="H116" s="1613"/>
      <c r="I116" s="764"/>
      <c r="J116" s="684"/>
      <c r="K116" s="1613"/>
      <c r="L116" s="327"/>
      <c r="M116" s="454"/>
      <c r="N116" s="447"/>
      <c r="O116" s="1737"/>
      <c r="P116" s="1737"/>
      <c r="AH116" s="1744">
        <v>0</v>
      </c>
    </row>
    <row s="5599" customFormat="1" customHeight="1" ht="18.75" hidden="1">
      <c r="A117" s="1893" t="s">
        <v>225</v>
      </c>
      <c r="B117" s="1893" t="s">
        <v>226</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301</v>
      </c>
      <c r="M117" s="454"/>
      <c r="N117" s="447"/>
      <c r="O117" s="1737"/>
      <c r="P117" s="1737"/>
      <c r="AH117" s="1744">
        <v>0</v>
      </c>
    </row>
    <row s="5599" customFormat="1" customHeight="1" ht="18.75" hidden="1">
      <c r="A118" s="1893"/>
      <c r="B118" s="1893"/>
      <c r="C118" s="482" t="s">
        <v>1247</v>
      </c>
      <c r="D118" s="2575"/>
      <c r="E118" s="2317"/>
      <c r="F118" s="2496"/>
      <c r="G118" s="2540"/>
      <c r="H118" s="1613"/>
      <c r="I118" s="764" t="s">
        <v>1246</v>
      </c>
      <c r="J118" s="684"/>
      <c r="K118" s="1613"/>
      <c r="L118" s="327"/>
      <c r="M118" s="454"/>
      <c r="N118" s="447"/>
      <c r="O118" s="1737"/>
      <c r="P118" s="1737"/>
      <c r="AH118" s="1744">
        <v>0</v>
      </c>
    </row>
    <row s="5599" customFormat="1" customHeight="1" ht="0.75" hidden="1">
      <c r="A119" s="1893"/>
      <c r="B119" s="1893"/>
      <c r="C119" s="482" t="s">
        <v>1254</v>
      </c>
      <c r="D119" s="2575"/>
      <c r="E119" s="2317"/>
      <c r="F119" s="2496"/>
      <c r="G119" s="513"/>
      <c r="H119" s="1613"/>
      <c r="I119" s="764"/>
      <c r="J119" s="684"/>
      <c r="K119" s="1613"/>
      <c r="L119" s="327"/>
      <c r="M119" s="454"/>
      <c r="N119" s="447"/>
      <c r="O119" s="1737"/>
      <c r="P119" s="1737"/>
      <c r="AH119" s="1744">
        <v>0</v>
      </c>
    </row>
    <row s="5599" customFormat="1" customHeight="1" ht="18.75" hidden="1">
      <c r="A120" s="1893" t="s">
        <v>230</v>
      </c>
      <c r="B120" s="1893" t="s">
        <v>231</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301</v>
      </c>
      <c r="M120" s="454"/>
      <c r="N120" s="447"/>
      <c r="O120" s="1737"/>
      <c r="P120" s="1737"/>
      <c r="AH120" s="1744">
        <v>0</v>
      </c>
    </row>
    <row s="5599" customFormat="1" customHeight="1" ht="18.75" hidden="1">
      <c r="A121" s="1893"/>
      <c r="B121" s="1893"/>
      <c r="C121" s="482" t="s">
        <v>1247</v>
      </c>
      <c r="D121" s="2575"/>
      <c r="E121" s="2317"/>
      <c r="F121" s="2496"/>
      <c r="G121" s="2540"/>
      <c r="H121" s="1613"/>
      <c r="I121" s="764" t="s">
        <v>1246</v>
      </c>
      <c r="J121" s="684"/>
      <c r="K121" s="1613"/>
      <c r="L121" s="327"/>
      <c r="M121" s="454"/>
      <c r="N121" s="447"/>
      <c r="O121" s="1737"/>
      <c r="P121" s="1737"/>
      <c r="AH121" s="1744">
        <v>0</v>
      </c>
    </row>
    <row s="5599" customFormat="1" customHeight="1" ht="0.75" hidden="1">
      <c r="A122" s="1893"/>
      <c r="B122" s="1893"/>
      <c r="C122" s="482" t="s">
        <v>1254</v>
      </c>
      <c r="D122" s="2575"/>
      <c r="E122" s="2317"/>
      <c r="F122" s="2496"/>
      <c r="G122" s="513"/>
      <c r="H122" s="1613"/>
      <c r="I122" s="764"/>
      <c r="J122" s="684"/>
      <c r="K122" s="1613"/>
      <c r="L122" s="327"/>
      <c r="M122" s="454"/>
      <c r="N122" s="447"/>
      <c r="O122" s="1737"/>
      <c r="P122" s="1737"/>
      <c r="AH122" s="1744">
        <v>0</v>
      </c>
    </row>
    <row s="5599" customFormat="1" customHeight="1" ht="18.75" hidden="1">
      <c r="A123" s="1893" t="s">
        <v>235</v>
      </c>
      <c r="B123" s="1893" t="s">
        <v>236</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301</v>
      </c>
      <c r="M123" s="454"/>
      <c r="N123" s="447"/>
      <c r="O123" s="1737"/>
      <c r="P123" s="1737"/>
      <c r="AH123" s="1744">
        <v>0</v>
      </c>
    </row>
    <row s="5599" customFormat="1" customHeight="1" ht="18.75" hidden="1">
      <c r="A124" s="1893"/>
      <c r="B124" s="1893"/>
      <c r="C124" s="482" t="s">
        <v>1247</v>
      </c>
      <c r="D124" s="2575"/>
      <c r="E124" s="2317"/>
      <c r="F124" s="2496"/>
      <c r="G124" s="2540"/>
      <c r="H124" s="1613"/>
      <c r="I124" s="764" t="s">
        <v>1246</v>
      </c>
      <c r="J124" s="684"/>
      <c r="K124" s="1613"/>
      <c r="L124" s="327"/>
      <c r="M124" s="454"/>
      <c r="N124" s="447"/>
      <c r="O124" s="1737"/>
      <c r="P124" s="1737"/>
      <c r="AH124" s="1744">
        <v>0</v>
      </c>
    </row>
    <row s="5599" customFormat="1" customHeight="1" ht="0.75" hidden="1">
      <c r="A125" s="1893"/>
      <c r="B125" s="1893"/>
      <c r="C125" s="482" t="s">
        <v>1254</v>
      </c>
      <c r="D125" s="2575"/>
      <c r="E125" s="2317"/>
      <c r="F125" s="2496"/>
      <c r="G125" s="513"/>
      <c r="H125" s="1613"/>
      <c r="I125" s="764"/>
      <c r="J125" s="684"/>
      <c r="K125" s="1613"/>
      <c r="L125" s="327"/>
      <c r="M125" s="454"/>
      <c r="N125" s="447"/>
      <c r="O125" s="1737"/>
      <c r="P125" s="1737"/>
      <c r="AH125" s="1744">
        <v>0</v>
      </c>
    </row>
    <row s="5599" customFormat="1" customHeight="1" ht="18.75" hidden="1">
      <c r="A126" s="1893" t="s">
        <v>240</v>
      </c>
      <c r="B126" s="1893" t="s">
        <v>241</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301</v>
      </c>
      <c r="M126" s="454"/>
      <c r="N126" s="447"/>
      <c r="O126" s="1737"/>
      <c r="P126" s="1737"/>
      <c r="AH126" s="1744">
        <v>0</v>
      </c>
    </row>
    <row s="5599" customFormat="1" customHeight="1" ht="18.75" hidden="1">
      <c r="A127" s="1893"/>
      <c r="B127" s="1893"/>
      <c r="C127" s="482" t="s">
        <v>1247</v>
      </c>
      <c r="D127" s="2575"/>
      <c r="E127" s="2317"/>
      <c r="F127" s="2496"/>
      <c r="G127" s="2540"/>
      <c r="H127" s="1613"/>
      <c r="I127" s="764" t="s">
        <v>1246</v>
      </c>
      <c r="J127" s="684"/>
      <c r="K127" s="1613"/>
      <c r="L127" s="327"/>
      <c r="M127" s="454"/>
      <c r="N127" s="447"/>
      <c r="O127" s="1737"/>
      <c r="P127" s="1737"/>
      <c r="AH127" s="1744">
        <v>0</v>
      </c>
    </row>
    <row s="5599" customFormat="1" customHeight="1" ht="0.75" hidden="1">
      <c r="A128" s="1893"/>
      <c r="B128" s="1893"/>
      <c r="C128" s="482" t="s">
        <v>1254</v>
      </c>
      <c r="D128" s="2575"/>
      <c r="E128" s="2317"/>
      <c r="F128" s="2496"/>
      <c r="G128" s="513"/>
      <c r="H128" s="1613"/>
      <c r="I128" s="764"/>
      <c r="J128" s="684"/>
      <c r="K128" s="1613"/>
      <c r="L128" s="327"/>
      <c r="M128" s="454"/>
      <c r="N128" s="447"/>
      <c r="O128" s="1737"/>
      <c r="P128" s="1737"/>
      <c r="AH128" s="1744">
        <v>0</v>
      </c>
    </row>
    <row s="5599" customFormat="1" customHeight="1" ht="18.75" hidden="1">
      <c r="A129" s="1893" t="s">
        <v>245</v>
      </c>
      <c r="B129" s="1893" t="s">
        <v>246</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301</v>
      </c>
      <c r="M129" s="454"/>
      <c r="N129" s="447"/>
      <c r="O129" s="1737"/>
      <c r="P129" s="1737"/>
      <c r="AH129" s="1744">
        <v>0</v>
      </c>
    </row>
    <row s="5599" customFormat="1" customHeight="1" ht="18.75" hidden="1">
      <c r="A130" s="1893"/>
      <c r="B130" s="1893"/>
      <c r="C130" s="482" t="s">
        <v>1247</v>
      </c>
      <c r="D130" s="2575"/>
      <c r="E130" s="2317"/>
      <c r="F130" s="2496"/>
      <c r="G130" s="2540"/>
      <c r="H130" s="1613"/>
      <c r="I130" s="764" t="s">
        <v>1246</v>
      </c>
      <c r="J130" s="684"/>
      <c r="K130" s="1613"/>
      <c r="L130" s="327"/>
      <c r="M130" s="454"/>
      <c r="N130" s="447"/>
      <c r="O130" s="1737"/>
      <c r="P130" s="1737"/>
      <c r="AH130" s="1744">
        <v>0</v>
      </c>
    </row>
    <row s="5599" customFormat="1" customHeight="1" ht="0.75" hidden="1">
      <c r="A131" s="1893"/>
      <c r="B131" s="1893"/>
      <c r="C131" s="482" t="s">
        <v>1254</v>
      </c>
      <c r="D131" s="2575"/>
      <c r="E131" s="2317"/>
      <c r="F131" s="2496"/>
      <c r="G131" s="513"/>
      <c r="H131" s="1613"/>
      <c r="I131" s="764"/>
      <c r="J131" s="684"/>
      <c r="K131" s="1613"/>
      <c r="L131" s="327"/>
      <c r="M131" s="454"/>
      <c r="N131" s="447"/>
      <c r="O131" s="1737"/>
      <c r="P131" s="1737"/>
      <c r="AH131" s="1744">
        <v>0</v>
      </c>
    </row>
    <row s="5599" customFormat="1" customHeight="1" ht="18.75" hidden="1">
      <c r="A132" s="1893" t="s">
        <v>250</v>
      </c>
      <c r="B132" s="1893" t="s">
        <v>251</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301</v>
      </c>
      <c r="M132" s="454"/>
      <c r="N132" s="447"/>
      <c r="O132" s="1737"/>
      <c r="P132" s="1737"/>
      <c r="AH132" s="1744">
        <v>0</v>
      </c>
    </row>
    <row s="5599" customFormat="1" customHeight="1" ht="18.75" hidden="1">
      <c r="A133" s="1893"/>
      <c r="B133" s="1893"/>
      <c r="C133" s="482" t="s">
        <v>1247</v>
      </c>
      <c r="D133" s="2575"/>
      <c r="E133" s="2317"/>
      <c r="F133" s="2496"/>
      <c r="G133" s="2540"/>
      <c r="H133" s="1613"/>
      <c r="I133" s="764" t="s">
        <v>1246</v>
      </c>
      <c r="J133" s="684"/>
      <c r="K133" s="1613"/>
      <c r="L133" s="327"/>
      <c r="M133" s="454"/>
      <c r="N133" s="447"/>
      <c r="O133" s="1737"/>
      <c r="P133" s="1737"/>
      <c r="AH133" s="1744">
        <v>0</v>
      </c>
    </row>
    <row s="5599" customFormat="1" customHeight="1" ht="0.75" hidden="1">
      <c r="A134" s="1893"/>
      <c r="B134" s="1893"/>
      <c r="C134" s="482" t="s">
        <v>1254</v>
      </c>
      <c r="D134" s="2575"/>
      <c r="E134" s="2317"/>
      <c r="F134" s="2496"/>
      <c r="G134" s="513"/>
      <c r="H134" s="1613"/>
      <c r="I134" s="764"/>
      <c r="J134" s="684"/>
      <c r="K134" s="1613"/>
      <c r="L134" s="327"/>
      <c r="M134" s="454"/>
      <c r="N134" s="447"/>
      <c r="O134" s="1737"/>
      <c r="P134" s="1737"/>
      <c r="AH134" s="1744">
        <v>0</v>
      </c>
    </row>
    <row s="5599" customFormat="1" customHeight="1" ht="18.75" hidden="1">
      <c r="A135" s="1893" t="s">
        <v>255</v>
      </c>
      <c r="B135" s="1893" t="s">
        <v>256</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301</v>
      </c>
      <c r="M135" s="454"/>
      <c r="N135" s="447"/>
      <c r="O135" s="1737"/>
      <c r="P135" s="1737"/>
      <c r="AH135" s="1744">
        <v>0</v>
      </c>
    </row>
    <row s="5599" customFormat="1" customHeight="1" ht="18.75" hidden="1">
      <c r="A136" s="1893"/>
      <c r="B136" s="1893"/>
      <c r="C136" s="482" t="s">
        <v>1247</v>
      </c>
      <c r="D136" s="2575"/>
      <c r="E136" s="2317"/>
      <c r="F136" s="2496"/>
      <c r="G136" s="2540"/>
      <c r="H136" s="1613"/>
      <c r="I136" s="764" t="s">
        <v>1246</v>
      </c>
      <c r="J136" s="684"/>
      <c r="K136" s="1613"/>
      <c r="L136" s="327"/>
      <c r="M136" s="454"/>
      <c r="N136" s="447"/>
      <c r="O136" s="1737"/>
      <c r="P136" s="1737"/>
      <c r="AH136" s="1744">
        <v>0</v>
      </c>
    </row>
    <row s="5599" customFormat="1" customHeight="1" ht="0.75" hidden="1">
      <c r="A137" s="1893"/>
      <c r="B137" s="1893"/>
      <c r="C137" s="482" t="s">
        <v>1254</v>
      </c>
      <c r="D137" s="2575"/>
      <c r="E137" s="2317"/>
      <c r="F137" s="2496"/>
      <c r="G137" s="513"/>
      <c r="H137" s="1613"/>
      <c r="I137" s="764"/>
      <c r="J137" s="684"/>
      <c r="K137" s="1613"/>
      <c r="L137" s="327"/>
      <c r="M137" s="454"/>
      <c r="N137" s="447"/>
      <c r="O137" s="1737"/>
      <c r="P137" s="1737"/>
      <c r="AH137" s="1744">
        <v>0</v>
      </c>
    </row>
    <row s="5599" customFormat="1" customHeight="1" ht="18.75" hidden="1">
      <c r="A138" s="1893" t="s">
        <v>260</v>
      </c>
      <c r="B138" s="1893" t="s">
        <v>261</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301</v>
      </c>
      <c r="M138" s="454"/>
      <c r="N138" s="447"/>
      <c r="O138" s="1737"/>
      <c r="P138" s="1737"/>
      <c r="AH138" s="1744">
        <v>0</v>
      </c>
    </row>
    <row s="5599" customFormat="1" customHeight="1" ht="18.75" hidden="1">
      <c r="A139" s="1893"/>
      <c r="B139" s="1893"/>
      <c r="C139" s="482" t="s">
        <v>1247</v>
      </c>
      <c r="D139" s="2575"/>
      <c r="E139" s="2317"/>
      <c r="F139" s="2496"/>
      <c r="G139" s="2540"/>
      <c r="H139" s="1613"/>
      <c r="I139" s="764" t="s">
        <v>1246</v>
      </c>
      <c r="J139" s="684"/>
      <c r="K139" s="1613"/>
      <c r="L139" s="327"/>
      <c r="M139" s="454"/>
      <c r="N139" s="447"/>
      <c r="O139" s="1737"/>
      <c r="P139" s="1737"/>
      <c r="AH139" s="1744">
        <v>0</v>
      </c>
    </row>
    <row s="5599" customFormat="1" customHeight="1" ht="0.75" hidden="1">
      <c r="A140" s="1893"/>
      <c r="B140" s="1893"/>
      <c r="C140" s="482" t="s">
        <v>1254</v>
      </c>
      <c r="D140" s="2575"/>
      <c r="E140" s="2317"/>
      <c r="F140" s="2496"/>
      <c r="G140" s="513"/>
      <c r="H140" s="1613"/>
      <c r="I140" s="764"/>
      <c r="J140" s="684"/>
      <c r="K140" s="1613"/>
      <c r="L140" s="327"/>
      <c r="M140" s="454"/>
      <c r="N140" s="447"/>
      <c r="O140" s="1737"/>
      <c r="P140" s="1737"/>
      <c r="AH140" s="1744">
        <v>0</v>
      </c>
    </row>
    <row s="5599" customFormat="1" customHeight="1" ht="18.75" hidden="1">
      <c r="A141" s="1893" t="s">
        <v>265</v>
      </c>
      <c r="B141" s="1893" t="s">
        <v>266</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301</v>
      </c>
      <c r="M141" s="454"/>
      <c r="N141" s="447"/>
      <c r="O141" s="1737"/>
      <c r="P141" s="1737"/>
      <c r="AH141" s="1744">
        <v>0</v>
      </c>
    </row>
    <row s="5599" customFormat="1" customHeight="1" ht="18.75" hidden="1">
      <c r="A142" s="1893"/>
      <c r="B142" s="1893"/>
      <c r="C142" s="482" t="s">
        <v>1247</v>
      </c>
      <c r="D142" s="2575"/>
      <c r="E142" s="2317"/>
      <c r="F142" s="2496"/>
      <c r="G142" s="2540"/>
      <c r="H142" s="1613"/>
      <c r="I142" s="764" t="s">
        <v>1246</v>
      </c>
      <c r="J142" s="684"/>
      <c r="K142" s="1613"/>
      <c r="L142" s="327"/>
      <c r="M142" s="454"/>
      <c r="N142" s="447"/>
      <c r="O142" s="1737"/>
      <c r="P142" s="1737"/>
      <c r="AH142" s="1744">
        <v>0</v>
      </c>
    </row>
    <row s="5599" customFormat="1" customHeight="1" ht="0.75" hidden="1">
      <c r="A143" s="1893"/>
      <c r="B143" s="1893"/>
      <c r="C143" s="482" t="s">
        <v>1254</v>
      </c>
      <c r="D143" s="2575"/>
      <c r="E143" s="2317"/>
      <c r="F143" s="2496"/>
      <c r="G143" s="513"/>
      <c r="H143" s="1613"/>
      <c r="I143" s="764"/>
      <c r="J143" s="684"/>
      <c r="K143" s="1613"/>
      <c r="L143" s="327"/>
      <c r="M143" s="454"/>
      <c r="N143" s="447"/>
      <c r="O143" s="1737"/>
      <c r="P143" s="1737"/>
      <c r="AH143" s="1744">
        <v>0</v>
      </c>
    </row>
    <row s="5599" customFormat="1" customHeight="1" ht="18.75" hidden="1">
      <c r="A144" s="1893" t="s">
        <v>270</v>
      </c>
      <c r="B144" s="1893" t="s">
        <v>271</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301</v>
      </c>
      <c r="M144" s="454"/>
      <c r="N144" s="447"/>
      <c r="O144" s="1737"/>
      <c r="P144" s="1737"/>
      <c r="AH144" s="1744">
        <v>0</v>
      </c>
    </row>
    <row s="5599" customFormat="1" customHeight="1" ht="18.75" hidden="1">
      <c r="A145" s="1893"/>
      <c r="B145" s="1893"/>
      <c r="C145" s="482" t="s">
        <v>1247</v>
      </c>
      <c r="D145" s="2575"/>
      <c r="E145" s="2317"/>
      <c r="F145" s="2496"/>
      <c r="G145" s="2540"/>
      <c r="H145" s="1613"/>
      <c r="I145" s="764" t="s">
        <v>1246</v>
      </c>
      <c r="J145" s="684"/>
      <c r="K145" s="1613"/>
      <c r="L145" s="327"/>
      <c r="M145" s="454"/>
      <c r="N145" s="447"/>
      <c r="O145" s="1737"/>
      <c r="P145" s="1737"/>
      <c r="AH145" s="1744">
        <v>0</v>
      </c>
    </row>
    <row s="5599" customFormat="1" customHeight="1" ht="1.05">
      <c r="A146" s="1893"/>
      <c r="B146" s="1893"/>
      <c r="C146" s="482" t="s">
        <v>1254</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599" customFormat="1" customHeight="1" ht="60.75" hidden="1">
      <c r="A148" s="1893" t="s">
        <v>152</v>
      </c>
      <c r="B148" s="1893" t="s">
        <v>153</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301</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599" customFormat="1" customHeight="1" ht="18.75" hidden="1">
      <c r="A149" s="1893"/>
      <c r="B149" s="1893"/>
      <c r="C149" s="482" t="s">
        <v>1247</v>
      </c>
      <c r="D149" s="2575"/>
      <c r="E149" s="2317"/>
      <c r="F149" s="2496"/>
      <c r="G149" s="2540"/>
      <c r="H149" s="1613"/>
      <c r="I149" s="764" t="s">
        <v>1246</v>
      </c>
      <c r="J149" s="684"/>
      <c r="K149" s="1613"/>
      <c r="L149" s="327"/>
      <c r="M149" s="2283"/>
      <c r="N149" s="447"/>
      <c r="O149" s="1737"/>
      <c r="P149" s="1737"/>
      <c r="AH149" s="1744">
        <v>0</v>
      </c>
    </row>
    <row s="5599" customFormat="1" customHeight="1" ht="0.75" hidden="1">
      <c r="A150" s="1893"/>
      <c r="B150" s="1893"/>
      <c r="C150" s="482" t="s">
        <v>1254</v>
      </c>
      <c r="D150" s="2575"/>
      <c r="E150" s="2317"/>
      <c r="F150" s="2496"/>
      <c r="G150" s="513"/>
      <c r="H150" s="1613"/>
      <c r="I150" s="764"/>
      <c r="J150" s="684"/>
      <c r="K150" s="1613"/>
      <c r="L150" s="327"/>
      <c r="M150" s="2283"/>
      <c r="N150" s="447"/>
      <c r="O150" s="1737"/>
      <c r="P150" s="1737"/>
      <c r="AH150" s="1744">
        <v>0</v>
      </c>
    </row>
    <row s="5599" customFormat="1" customHeight="1" ht="45" hidden="1">
      <c r="A151" s="1893" t="s">
        <v>157</v>
      </c>
      <c r="B151" s="1893" t="s">
        <v>158</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301</v>
      </c>
      <c r="M151" s="2284"/>
      <c r="N151" s="447"/>
      <c r="O151" s="1737"/>
      <c r="P151" s="1737"/>
      <c r="AH151" s="1744">
        <v>0</v>
      </c>
    </row>
    <row s="5599" customFormat="1" customHeight="1" ht="18.75" hidden="1">
      <c r="A152" s="1893"/>
      <c r="B152" s="1893"/>
      <c r="C152" s="482" t="s">
        <v>1247</v>
      </c>
      <c r="D152" s="2575"/>
      <c r="E152" s="2317"/>
      <c r="F152" s="2496"/>
      <c r="G152" s="2540"/>
      <c r="H152" s="1613"/>
      <c r="I152" s="764" t="s">
        <v>1246</v>
      </c>
      <c r="J152" s="684"/>
      <c r="K152" s="1613"/>
      <c r="L152" s="327"/>
      <c r="M152" s="1974"/>
      <c r="N152" s="447"/>
      <c r="O152" s="1737"/>
      <c r="P152" s="1737"/>
      <c r="AH152" s="1744">
        <v>0</v>
      </c>
    </row>
    <row s="5599" customFormat="1" customHeight="1" ht="0.75" hidden="1">
      <c r="A153" s="1893"/>
      <c r="B153" s="1893"/>
      <c r="C153" s="482" t="s">
        <v>1254</v>
      </c>
      <c r="D153" s="2575"/>
      <c r="E153" s="2317"/>
      <c r="F153" s="2496"/>
      <c r="G153" s="513"/>
      <c r="H153" s="1613"/>
      <c r="I153" s="764"/>
      <c r="J153" s="684"/>
      <c r="K153" s="1613"/>
      <c r="L153" s="327"/>
      <c r="M153" s="454"/>
      <c r="N153" s="447"/>
      <c r="O153" s="1737"/>
      <c r="P153" s="1737"/>
      <c r="AH153" s="1744">
        <v>0</v>
      </c>
    </row>
    <row s="5599" customFormat="1" customHeight="1" ht="45" hidden="1">
      <c r="A154" s="1893" t="s">
        <v>164</v>
      </c>
      <c r="B154" s="1893" t="s">
        <v>165</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301</v>
      </c>
      <c r="M154" s="454"/>
      <c r="N154" s="447"/>
      <c r="O154" s="1737"/>
      <c r="P154" s="1737"/>
      <c r="AH154" s="1744">
        <v>0</v>
      </c>
    </row>
    <row s="5599" customFormat="1" customHeight="1" ht="18.75" hidden="1">
      <c r="A155" s="1893"/>
      <c r="B155" s="1893"/>
      <c r="C155" s="482" t="s">
        <v>1247</v>
      </c>
      <c r="D155" s="2575"/>
      <c r="E155" s="2317"/>
      <c r="F155" s="2496"/>
      <c r="G155" s="2540"/>
      <c r="H155" s="1613"/>
      <c r="I155" s="764" t="s">
        <v>1246</v>
      </c>
      <c r="J155" s="684"/>
      <c r="K155" s="1613"/>
      <c r="L155" s="327"/>
      <c r="M155" s="454"/>
      <c r="N155" s="447"/>
      <c r="O155" s="1737"/>
      <c r="P155" s="1737"/>
      <c r="AH155" s="1744">
        <v>0</v>
      </c>
    </row>
    <row s="5599" customFormat="1" customHeight="1" ht="0.75" hidden="1">
      <c r="A156" s="1893"/>
      <c r="B156" s="1893"/>
      <c r="C156" s="482" t="s">
        <v>1254</v>
      </c>
      <c r="D156" s="2575"/>
      <c r="E156" s="2317"/>
      <c r="F156" s="2496"/>
      <c r="G156" s="513"/>
      <c r="H156" s="1613"/>
      <c r="I156" s="764"/>
      <c r="J156" s="684"/>
      <c r="K156" s="1613"/>
      <c r="L156" s="327"/>
      <c r="M156" s="454"/>
      <c r="N156" s="447"/>
      <c r="O156" s="1737"/>
      <c r="P156" s="1737"/>
      <c r="AH156" s="1744">
        <v>0</v>
      </c>
    </row>
    <row s="5599" customFormat="1" customHeight="1" ht="45" hidden="1">
      <c r="A157" s="1893" t="s">
        <v>170</v>
      </c>
      <c r="B157" s="1893" t="s">
        <v>171</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301</v>
      </c>
      <c r="M157" s="454"/>
      <c r="N157" s="447"/>
      <c r="O157" s="1737"/>
      <c r="P157" s="1737"/>
      <c r="AH157" s="1744">
        <v>0</v>
      </c>
    </row>
    <row s="5599" customFormat="1" customHeight="1" ht="18.75" hidden="1">
      <c r="A158" s="1893"/>
      <c r="B158" s="1893"/>
      <c r="C158" s="482" t="s">
        <v>1247</v>
      </c>
      <c r="D158" s="2575"/>
      <c r="E158" s="2317"/>
      <c r="F158" s="2496"/>
      <c r="G158" s="2540"/>
      <c r="H158" s="1613"/>
      <c r="I158" s="764" t="s">
        <v>1246</v>
      </c>
      <c r="J158" s="684"/>
      <c r="K158" s="1613"/>
      <c r="L158" s="327"/>
      <c r="M158" s="454"/>
      <c r="N158" s="447"/>
      <c r="O158" s="1737"/>
      <c r="P158" s="1737"/>
      <c r="AH158" s="1744">
        <v>0</v>
      </c>
    </row>
    <row s="5599" customFormat="1" customHeight="1" ht="0.75" hidden="1">
      <c r="A159" s="1893"/>
      <c r="B159" s="1893"/>
      <c r="C159" s="482" t="s">
        <v>1254</v>
      </c>
      <c r="D159" s="2575"/>
      <c r="E159" s="2317"/>
      <c r="F159" s="2496"/>
      <c r="G159" s="513"/>
      <c r="H159" s="1613"/>
      <c r="I159" s="764"/>
      <c r="J159" s="684"/>
      <c r="K159" s="1613"/>
      <c r="L159" s="327"/>
      <c r="M159" s="454"/>
      <c r="N159" s="447"/>
      <c r="O159" s="1737"/>
      <c r="P159" s="1737"/>
      <c r="AH159" s="1744">
        <v>0</v>
      </c>
    </row>
    <row s="5599" customFormat="1" customHeight="1" ht="18.75" hidden="1">
      <c r="A160" s="1893" t="s">
        <v>176</v>
      </c>
      <c r="B160" s="1893" t="s">
        <v>177</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301</v>
      </c>
      <c r="M160" s="454"/>
      <c r="N160" s="447"/>
      <c r="O160" s="1737"/>
      <c r="P160" s="1737"/>
      <c r="AH160" s="1744">
        <v>0</v>
      </c>
    </row>
    <row s="5599" customFormat="1" customHeight="1" ht="18.75" hidden="1">
      <c r="A161" s="1893"/>
      <c r="B161" s="1893"/>
      <c r="C161" s="482" t="s">
        <v>1247</v>
      </c>
      <c r="D161" s="2575"/>
      <c r="E161" s="2317"/>
      <c r="F161" s="2496"/>
      <c r="G161" s="2540"/>
      <c r="H161" s="1613"/>
      <c r="I161" s="764" t="s">
        <v>1246</v>
      </c>
      <c r="J161" s="684"/>
      <c r="K161" s="1613"/>
      <c r="L161" s="327"/>
      <c r="M161" s="454"/>
      <c r="N161" s="447"/>
      <c r="O161" s="1737"/>
      <c r="P161" s="1737"/>
      <c r="AH161" s="1744">
        <v>0</v>
      </c>
    </row>
    <row s="5599" customFormat="1" customHeight="1" ht="0.75" hidden="1">
      <c r="A162" s="1893"/>
      <c r="B162" s="1893"/>
      <c r="C162" s="482" t="s">
        <v>1254</v>
      </c>
      <c r="D162" s="2575"/>
      <c r="E162" s="2317"/>
      <c r="F162" s="2496"/>
      <c r="G162" s="513"/>
      <c r="H162" s="1613"/>
      <c r="I162" s="764"/>
      <c r="J162" s="684"/>
      <c r="K162" s="1613"/>
      <c r="L162" s="327"/>
      <c r="M162" s="454"/>
      <c r="N162" s="447"/>
      <c r="O162" s="1737"/>
      <c r="P162" s="1737"/>
      <c r="AH162" s="1744">
        <v>0</v>
      </c>
    </row>
    <row s="5599" customFormat="1" customHeight="1" ht="18.75" hidden="1">
      <c r="A163" s="1893" t="s">
        <v>182</v>
      </c>
      <c r="B163" s="1893" t="s">
        <v>183</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301</v>
      </c>
      <c r="M163" s="454"/>
      <c r="N163" s="447"/>
      <c r="O163" s="1737"/>
      <c r="P163" s="1737"/>
      <c r="AH163" s="1744">
        <v>0</v>
      </c>
    </row>
    <row s="5599" customFormat="1" customHeight="1" ht="18.75" hidden="1">
      <c r="A164" s="1893"/>
      <c r="B164" s="1893"/>
      <c r="C164" s="482" t="s">
        <v>1247</v>
      </c>
      <c r="D164" s="2575"/>
      <c r="E164" s="2317"/>
      <c r="F164" s="2496"/>
      <c r="G164" s="2540"/>
      <c r="H164" s="1613"/>
      <c r="I164" s="764" t="s">
        <v>1246</v>
      </c>
      <c r="J164" s="684"/>
      <c r="K164" s="1613"/>
      <c r="L164" s="327"/>
      <c r="M164" s="454"/>
      <c r="N164" s="447"/>
      <c r="O164" s="1737"/>
      <c r="P164" s="1737"/>
      <c r="AH164" s="1744">
        <v>0</v>
      </c>
    </row>
    <row s="5599" customFormat="1" customHeight="1" ht="0.75" hidden="1">
      <c r="A165" s="1893"/>
      <c r="B165" s="1893"/>
      <c r="C165" s="482" t="s">
        <v>1254</v>
      </c>
      <c r="D165" s="2575"/>
      <c r="E165" s="2317"/>
      <c r="F165" s="2496"/>
      <c r="G165" s="513"/>
      <c r="H165" s="1613"/>
      <c r="I165" s="764"/>
      <c r="J165" s="684"/>
      <c r="K165" s="1613"/>
      <c r="L165" s="327"/>
      <c r="M165" s="454"/>
      <c r="N165" s="447"/>
      <c r="O165" s="1737"/>
      <c r="P165" s="1737"/>
      <c r="AH165" s="1744">
        <v>0</v>
      </c>
    </row>
    <row s="5599" customFormat="1" customHeight="1" ht="18.75" hidden="1">
      <c r="A166" s="1893" t="s">
        <v>188</v>
      </c>
      <c r="B166" s="1893" t="s">
        <v>189</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301</v>
      </c>
      <c r="M166" s="454"/>
      <c r="N166" s="447"/>
      <c r="O166" s="1737"/>
      <c r="P166" s="1737"/>
      <c r="AH166" s="1744">
        <v>0</v>
      </c>
    </row>
    <row s="5599" customFormat="1" customHeight="1" ht="18.75" hidden="1">
      <c r="A167" s="1893"/>
      <c r="B167" s="1893"/>
      <c r="C167" s="482" t="s">
        <v>1247</v>
      </c>
      <c r="D167" s="2575"/>
      <c r="E167" s="2317"/>
      <c r="F167" s="2496"/>
      <c r="G167" s="2540"/>
      <c r="H167" s="1613"/>
      <c r="I167" s="764" t="s">
        <v>1246</v>
      </c>
      <c r="J167" s="684"/>
      <c r="K167" s="1613"/>
      <c r="L167" s="327"/>
      <c r="M167" s="454"/>
      <c r="N167" s="447"/>
      <c r="O167" s="1737"/>
      <c r="P167" s="1737"/>
      <c r="AH167" s="1744">
        <v>0</v>
      </c>
    </row>
    <row s="5599" customFormat="1" customHeight="1" ht="0.75" hidden="1">
      <c r="A168" s="1893"/>
      <c r="B168" s="1893"/>
      <c r="C168" s="482" t="s">
        <v>1254</v>
      </c>
      <c r="D168" s="2575"/>
      <c r="E168" s="2317"/>
      <c r="F168" s="2496"/>
      <c r="G168" s="513"/>
      <c r="H168" s="1613"/>
      <c r="I168" s="764"/>
      <c r="J168" s="684"/>
      <c r="K168" s="1613"/>
      <c r="L168" s="327"/>
      <c r="M168" s="454"/>
      <c r="N168" s="447"/>
      <c r="O168" s="1737"/>
      <c r="P168" s="1737"/>
      <c r="AH168" s="1744">
        <v>0</v>
      </c>
    </row>
    <row s="5599" customFormat="1" customHeight="1" ht="18.75" hidden="1">
      <c r="A169" s="1893" t="s">
        <v>194</v>
      </c>
      <c r="B169" s="1893" t="s">
        <v>195</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301</v>
      </c>
      <c r="M169" s="454"/>
      <c r="N169" s="447"/>
      <c r="O169" s="1737"/>
      <c r="P169" s="1737"/>
      <c r="AH169" s="1744">
        <v>0</v>
      </c>
    </row>
    <row s="5599" customFormat="1" customHeight="1" ht="18.75" hidden="1">
      <c r="A170" s="1893"/>
      <c r="B170" s="1893"/>
      <c r="C170" s="482" t="s">
        <v>1247</v>
      </c>
      <c r="D170" s="2575"/>
      <c r="E170" s="2317"/>
      <c r="F170" s="2496"/>
      <c r="G170" s="2540"/>
      <c r="H170" s="1613"/>
      <c r="I170" s="764" t="s">
        <v>1246</v>
      </c>
      <c r="J170" s="684"/>
      <c r="K170" s="1613"/>
      <c r="L170" s="327"/>
      <c r="M170" s="454"/>
      <c r="N170" s="447"/>
      <c r="O170" s="1737"/>
      <c r="P170" s="1737"/>
      <c r="AH170" s="1744">
        <v>0</v>
      </c>
    </row>
    <row s="5599" customFormat="1" customHeight="1" ht="0.75" hidden="1">
      <c r="A171" s="1893"/>
      <c r="B171" s="1893"/>
      <c r="C171" s="482" t="s">
        <v>1254</v>
      </c>
      <c r="D171" s="2575"/>
      <c r="E171" s="2317"/>
      <c r="F171" s="2496"/>
      <c r="G171" s="513"/>
      <c r="H171" s="1613"/>
      <c r="I171" s="764"/>
      <c r="J171" s="684"/>
      <c r="K171" s="1613"/>
      <c r="L171" s="327"/>
      <c r="M171" s="454"/>
      <c r="N171" s="447"/>
      <c r="O171" s="1737"/>
      <c r="P171" s="1737"/>
      <c r="AH171" s="1744">
        <v>0</v>
      </c>
    </row>
    <row s="5599" customFormat="1" customHeight="1" ht="18.75" hidden="1">
      <c r="A172" s="1893" t="s">
        <v>200</v>
      </c>
      <c r="B172" s="1893" t="s">
        <v>201</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301</v>
      </c>
      <c r="M172" s="454"/>
      <c r="N172" s="447"/>
      <c r="O172" s="1737"/>
      <c r="P172" s="1737"/>
      <c r="AH172" s="1744">
        <v>0</v>
      </c>
    </row>
    <row s="5599" customFormat="1" customHeight="1" ht="18.75" hidden="1">
      <c r="A173" s="1893"/>
      <c r="B173" s="1893"/>
      <c r="C173" s="482" t="s">
        <v>1247</v>
      </c>
      <c r="D173" s="2575"/>
      <c r="E173" s="2317"/>
      <c r="F173" s="2496"/>
      <c r="G173" s="2540"/>
      <c r="H173" s="1613"/>
      <c r="I173" s="764" t="s">
        <v>1246</v>
      </c>
      <c r="J173" s="684"/>
      <c r="K173" s="1613"/>
      <c r="L173" s="327"/>
      <c r="M173" s="454"/>
      <c r="N173" s="447"/>
      <c r="O173" s="1737"/>
      <c r="P173" s="1737"/>
      <c r="AH173" s="1744">
        <v>0</v>
      </c>
    </row>
    <row s="5599" customFormat="1" customHeight="1" ht="0.75" hidden="1">
      <c r="A174" s="1893"/>
      <c r="B174" s="1893"/>
      <c r="C174" s="482" t="s">
        <v>1254</v>
      </c>
      <c r="D174" s="2575"/>
      <c r="E174" s="2317"/>
      <c r="F174" s="2496"/>
      <c r="G174" s="513"/>
      <c r="H174" s="1613"/>
      <c r="I174" s="764"/>
      <c r="J174" s="684"/>
      <c r="K174" s="1613"/>
      <c r="L174" s="327"/>
      <c r="M174" s="454"/>
      <c r="N174" s="447"/>
      <c r="O174" s="1737"/>
      <c r="P174" s="1737"/>
      <c r="AH174" s="1744">
        <v>0</v>
      </c>
    </row>
    <row s="5599" customFormat="1" customHeight="1" ht="18.75" hidden="1">
      <c r="A175" s="1893" t="s">
        <v>220</v>
      </c>
      <c r="B175" s="1893" t="s">
        <v>221</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301</v>
      </c>
      <c r="M175" s="454"/>
      <c r="N175" s="447"/>
      <c r="O175" s="1737"/>
      <c r="P175" s="1737"/>
      <c r="AH175" s="1744">
        <v>0</v>
      </c>
    </row>
    <row s="5599" customFormat="1" customHeight="1" ht="18.75" hidden="1">
      <c r="A176" s="1893"/>
      <c r="B176" s="1893"/>
      <c r="C176" s="482" t="s">
        <v>1247</v>
      </c>
      <c r="D176" s="2575"/>
      <c r="E176" s="2317"/>
      <c r="F176" s="2496"/>
      <c r="G176" s="2540"/>
      <c r="H176" s="1613"/>
      <c r="I176" s="764" t="s">
        <v>1246</v>
      </c>
      <c r="J176" s="684"/>
      <c r="K176" s="1613"/>
      <c r="L176" s="327"/>
      <c r="M176" s="454"/>
      <c r="N176" s="447"/>
      <c r="O176" s="1737"/>
      <c r="P176" s="1737"/>
      <c r="AH176" s="1744">
        <v>0</v>
      </c>
    </row>
    <row s="5599" customFormat="1" customHeight="1" ht="0.75" hidden="1">
      <c r="A177" s="1893"/>
      <c r="B177" s="1893"/>
      <c r="C177" s="482" t="s">
        <v>1254</v>
      </c>
      <c r="D177" s="2575"/>
      <c r="E177" s="2317"/>
      <c r="F177" s="2496"/>
      <c r="G177" s="513"/>
      <c r="H177" s="1613"/>
      <c r="I177" s="764"/>
      <c r="J177" s="684"/>
      <c r="K177" s="1613"/>
      <c r="L177" s="327"/>
      <c r="M177" s="454"/>
      <c r="N177" s="447"/>
      <c r="O177" s="1737"/>
      <c r="P177" s="1737"/>
      <c r="AH177" s="1744">
        <v>0</v>
      </c>
    </row>
    <row s="5599" customFormat="1" customHeight="1" ht="18.75" hidden="1">
      <c r="A178" s="1893" t="s">
        <v>225</v>
      </c>
      <c r="B178" s="1893" t="s">
        <v>226</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301</v>
      </c>
      <c r="M178" s="454"/>
      <c r="N178" s="447"/>
      <c r="O178" s="1737"/>
      <c r="P178" s="1737"/>
      <c r="AH178" s="1744">
        <v>0</v>
      </c>
    </row>
    <row s="5599" customFormat="1" customHeight="1" ht="18.75" hidden="1">
      <c r="A179" s="1893"/>
      <c r="B179" s="1893"/>
      <c r="C179" s="482" t="s">
        <v>1247</v>
      </c>
      <c r="D179" s="2575"/>
      <c r="E179" s="2317"/>
      <c r="F179" s="2496"/>
      <c r="G179" s="2540"/>
      <c r="H179" s="1613"/>
      <c r="I179" s="764" t="s">
        <v>1246</v>
      </c>
      <c r="J179" s="684"/>
      <c r="K179" s="1613"/>
      <c r="L179" s="327"/>
      <c r="M179" s="454"/>
      <c r="N179" s="447"/>
      <c r="O179" s="1737"/>
      <c r="P179" s="1737"/>
      <c r="AH179" s="1744">
        <v>0</v>
      </c>
    </row>
    <row s="5599" customFormat="1" customHeight="1" ht="0.75" hidden="1">
      <c r="A180" s="1893"/>
      <c r="B180" s="1893"/>
      <c r="C180" s="482" t="s">
        <v>1254</v>
      </c>
      <c r="D180" s="2575"/>
      <c r="E180" s="2317"/>
      <c r="F180" s="2496"/>
      <c r="G180" s="513"/>
      <c r="H180" s="1613"/>
      <c r="I180" s="764"/>
      <c r="J180" s="684"/>
      <c r="K180" s="1613"/>
      <c r="L180" s="327"/>
      <c r="M180" s="454"/>
      <c r="N180" s="447"/>
      <c r="O180" s="1737"/>
      <c r="P180" s="1737"/>
      <c r="AH180" s="1744">
        <v>0</v>
      </c>
    </row>
    <row s="5599" customFormat="1" customHeight="1" ht="18.75" hidden="1">
      <c r="A181" s="1893" t="s">
        <v>230</v>
      </c>
      <c r="B181" s="1893" t="s">
        <v>231</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301</v>
      </c>
      <c r="M181" s="454"/>
      <c r="N181" s="447"/>
      <c r="O181" s="1737"/>
      <c r="P181" s="1737"/>
      <c r="AH181" s="1744">
        <v>0</v>
      </c>
    </row>
    <row s="5599" customFormat="1" customHeight="1" ht="18.75" hidden="1">
      <c r="A182" s="1893"/>
      <c r="B182" s="1893"/>
      <c r="C182" s="482" t="s">
        <v>1247</v>
      </c>
      <c r="D182" s="2575"/>
      <c r="E182" s="2317"/>
      <c r="F182" s="2496"/>
      <c r="G182" s="2540"/>
      <c r="H182" s="1613"/>
      <c r="I182" s="764" t="s">
        <v>1246</v>
      </c>
      <c r="J182" s="684"/>
      <c r="K182" s="1613"/>
      <c r="L182" s="327"/>
      <c r="M182" s="454"/>
      <c r="N182" s="447"/>
      <c r="O182" s="1737"/>
      <c r="P182" s="1737"/>
      <c r="AH182" s="1744">
        <v>0</v>
      </c>
    </row>
    <row s="5599" customFormat="1" customHeight="1" ht="0.75" hidden="1">
      <c r="A183" s="1893"/>
      <c r="B183" s="1893"/>
      <c r="C183" s="482" t="s">
        <v>1254</v>
      </c>
      <c r="D183" s="2575"/>
      <c r="E183" s="2317"/>
      <c r="F183" s="2496"/>
      <c r="G183" s="513"/>
      <c r="H183" s="1613"/>
      <c r="I183" s="764"/>
      <c r="J183" s="684"/>
      <c r="K183" s="1613"/>
      <c r="L183" s="327"/>
      <c r="M183" s="454"/>
      <c r="N183" s="447"/>
      <c r="O183" s="1737"/>
      <c r="P183" s="1737"/>
      <c r="AH183" s="1744">
        <v>0</v>
      </c>
    </row>
    <row s="5599" customFormat="1" customHeight="1" ht="18.75" hidden="1">
      <c r="A184" s="1893" t="s">
        <v>235</v>
      </c>
      <c r="B184" s="1893" t="s">
        <v>236</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301</v>
      </c>
      <c r="M184" s="454"/>
      <c r="N184" s="447"/>
      <c r="O184" s="1737"/>
      <c r="P184" s="1737"/>
      <c r="AH184" s="1744">
        <v>0</v>
      </c>
    </row>
    <row s="5599" customFormat="1" customHeight="1" ht="18.75" hidden="1">
      <c r="A185" s="1893"/>
      <c r="B185" s="1893"/>
      <c r="C185" s="482" t="s">
        <v>1247</v>
      </c>
      <c r="D185" s="2575"/>
      <c r="E185" s="2317"/>
      <c r="F185" s="2496"/>
      <c r="G185" s="2540"/>
      <c r="H185" s="1613"/>
      <c r="I185" s="764" t="s">
        <v>1246</v>
      </c>
      <c r="J185" s="684"/>
      <c r="K185" s="1613"/>
      <c r="L185" s="327"/>
      <c r="M185" s="454"/>
      <c r="N185" s="447"/>
      <c r="O185" s="1737"/>
      <c r="P185" s="1737"/>
      <c r="AH185" s="1744">
        <v>0</v>
      </c>
    </row>
    <row s="5599" customFormat="1" customHeight="1" ht="0.75" hidden="1">
      <c r="A186" s="1893"/>
      <c r="B186" s="1893"/>
      <c r="C186" s="482" t="s">
        <v>1254</v>
      </c>
      <c r="D186" s="2575"/>
      <c r="E186" s="2317"/>
      <c r="F186" s="2496"/>
      <c r="G186" s="513"/>
      <c r="H186" s="1613"/>
      <c r="I186" s="764"/>
      <c r="J186" s="684"/>
      <c r="K186" s="1613"/>
      <c r="L186" s="327"/>
      <c r="M186" s="454"/>
      <c r="N186" s="447"/>
      <c r="O186" s="1737"/>
      <c r="P186" s="1737"/>
      <c r="AH186" s="1744">
        <v>0</v>
      </c>
    </row>
    <row s="5599" customFormat="1" customHeight="1" ht="18.75" hidden="1">
      <c r="A187" s="1893" t="s">
        <v>240</v>
      </c>
      <c r="B187" s="1893" t="s">
        <v>241</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301</v>
      </c>
      <c r="M187" s="454"/>
      <c r="N187" s="447"/>
      <c r="O187" s="1737"/>
      <c r="P187" s="1737"/>
      <c r="AH187" s="1744">
        <v>0</v>
      </c>
    </row>
    <row s="5599" customFormat="1" customHeight="1" ht="18.75" hidden="1">
      <c r="A188" s="1893"/>
      <c r="B188" s="1893"/>
      <c r="C188" s="482" t="s">
        <v>1247</v>
      </c>
      <c r="D188" s="2575"/>
      <c r="E188" s="2317"/>
      <c r="F188" s="2496"/>
      <c r="G188" s="2540"/>
      <c r="H188" s="1613"/>
      <c r="I188" s="764" t="s">
        <v>1246</v>
      </c>
      <c r="J188" s="684"/>
      <c r="K188" s="1613"/>
      <c r="L188" s="327"/>
      <c r="M188" s="454"/>
      <c r="N188" s="447"/>
      <c r="O188" s="1737"/>
      <c r="P188" s="1737"/>
      <c r="AH188" s="1744">
        <v>0</v>
      </c>
    </row>
    <row s="5599" customFormat="1" customHeight="1" ht="0.75" hidden="1">
      <c r="A189" s="1893"/>
      <c r="B189" s="1893"/>
      <c r="C189" s="482" t="s">
        <v>1254</v>
      </c>
      <c r="D189" s="2575"/>
      <c r="E189" s="2317"/>
      <c r="F189" s="2496"/>
      <c r="G189" s="513"/>
      <c r="H189" s="1613"/>
      <c r="I189" s="764"/>
      <c r="J189" s="684"/>
      <c r="K189" s="1613"/>
      <c r="L189" s="327"/>
      <c r="M189" s="454"/>
      <c r="N189" s="447"/>
      <c r="O189" s="1737"/>
      <c r="P189" s="1737"/>
      <c r="AH189" s="1744">
        <v>0</v>
      </c>
    </row>
    <row s="5599" customFormat="1" customHeight="1" ht="18.75" hidden="1">
      <c r="A190" s="1893" t="s">
        <v>245</v>
      </c>
      <c r="B190" s="1893" t="s">
        <v>246</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301</v>
      </c>
      <c r="M190" s="454"/>
      <c r="N190" s="447"/>
      <c r="O190" s="1737"/>
      <c r="P190" s="1737"/>
      <c r="AH190" s="1744">
        <v>0</v>
      </c>
    </row>
    <row s="5599" customFormat="1" customHeight="1" ht="18.75" hidden="1">
      <c r="A191" s="1893"/>
      <c r="B191" s="1893"/>
      <c r="C191" s="482" t="s">
        <v>1247</v>
      </c>
      <c r="D191" s="2575"/>
      <c r="E191" s="2317"/>
      <c r="F191" s="2496"/>
      <c r="G191" s="2540"/>
      <c r="H191" s="1613"/>
      <c r="I191" s="764" t="s">
        <v>1246</v>
      </c>
      <c r="J191" s="684"/>
      <c r="K191" s="1613"/>
      <c r="L191" s="327"/>
      <c r="M191" s="454"/>
      <c r="N191" s="447"/>
      <c r="O191" s="1737"/>
      <c r="P191" s="1737"/>
      <c r="AH191" s="1744">
        <v>0</v>
      </c>
    </row>
    <row s="5599" customFormat="1" customHeight="1" ht="0.75" hidden="1">
      <c r="A192" s="1893"/>
      <c r="B192" s="1893"/>
      <c r="C192" s="482" t="s">
        <v>1254</v>
      </c>
      <c r="D192" s="2575"/>
      <c r="E192" s="2317"/>
      <c r="F192" s="2496"/>
      <c r="G192" s="513"/>
      <c r="H192" s="1613"/>
      <c r="I192" s="764"/>
      <c r="J192" s="684"/>
      <c r="K192" s="1613"/>
      <c r="L192" s="327"/>
      <c r="M192" s="454"/>
      <c r="N192" s="447"/>
      <c r="O192" s="1737"/>
      <c r="P192" s="1737"/>
      <c r="AH192" s="1744">
        <v>0</v>
      </c>
    </row>
    <row s="5599" customFormat="1" customHeight="1" ht="18.75" hidden="1">
      <c r="A193" s="1893" t="s">
        <v>250</v>
      </c>
      <c r="B193" s="1893" t="s">
        <v>251</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301</v>
      </c>
      <c r="M193" s="454"/>
      <c r="N193" s="447"/>
      <c r="O193" s="1737"/>
      <c r="P193" s="1737"/>
      <c r="AH193" s="1744">
        <v>0</v>
      </c>
    </row>
    <row s="5599" customFormat="1" customHeight="1" ht="18.75" hidden="1">
      <c r="A194" s="1893"/>
      <c r="B194" s="1893"/>
      <c r="C194" s="482" t="s">
        <v>1247</v>
      </c>
      <c r="D194" s="2575"/>
      <c r="E194" s="2317"/>
      <c r="F194" s="2496"/>
      <c r="G194" s="2540"/>
      <c r="H194" s="1613"/>
      <c r="I194" s="764" t="s">
        <v>1246</v>
      </c>
      <c r="J194" s="684"/>
      <c r="K194" s="1613"/>
      <c r="L194" s="327"/>
      <c r="M194" s="454"/>
      <c r="N194" s="447"/>
      <c r="O194" s="1737"/>
      <c r="P194" s="1737"/>
      <c r="AH194" s="1744">
        <v>0</v>
      </c>
    </row>
    <row s="5599" customFormat="1" customHeight="1" ht="0.75" hidden="1">
      <c r="A195" s="1893"/>
      <c r="B195" s="1893"/>
      <c r="C195" s="482" t="s">
        <v>1254</v>
      </c>
      <c r="D195" s="2575"/>
      <c r="E195" s="2317"/>
      <c r="F195" s="2496"/>
      <c r="G195" s="513"/>
      <c r="H195" s="1613"/>
      <c r="I195" s="764"/>
      <c r="J195" s="684"/>
      <c r="K195" s="1613"/>
      <c r="L195" s="327"/>
      <c r="M195" s="454"/>
      <c r="N195" s="447"/>
      <c r="O195" s="1737"/>
      <c r="P195" s="1737"/>
      <c r="AH195" s="1744">
        <v>0</v>
      </c>
    </row>
    <row s="5599" customFormat="1" customHeight="1" ht="18.75" hidden="1">
      <c r="A196" s="1893" t="s">
        <v>255</v>
      </c>
      <c r="B196" s="1893" t="s">
        <v>256</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301</v>
      </c>
      <c r="M196" s="454"/>
      <c r="N196" s="447"/>
      <c r="O196" s="1737"/>
      <c r="P196" s="1737"/>
      <c r="AH196" s="1744">
        <v>0</v>
      </c>
    </row>
    <row s="5599" customFormat="1" customHeight="1" ht="18.75" hidden="1">
      <c r="A197" s="1893"/>
      <c r="B197" s="1893"/>
      <c r="C197" s="482" t="s">
        <v>1247</v>
      </c>
      <c r="D197" s="2575"/>
      <c r="E197" s="2317"/>
      <c r="F197" s="2496"/>
      <c r="G197" s="2540"/>
      <c r="H197" s="1613"/>
      <c r="I197" s="764" t="s">
        <v>1246</v>
      </c>
      <c r="J197" s="684"/>
      <c r="K197" s="1613"/>
      <c r="L197" s="327"/>
      <c r="M197" s="454"/>
      <c r="N197" s="447"/>
      <c r="O197" s="1737"/>
      <c r="P197" s="1737"/>
      <c r="AH197" s="1744">
        <v>0</v>
      </c>
    </row>
    <row s="5599" customFormat="1" customHeight="1" ht="0.75" hidden="1">
      <c r="A198" s="1893"/>
      <c r="B198" s="1893"/>
      <c r="C198" s="482" t="s">
        <v>1254</v>
      </c>
      <c r="D198" s="2575"/>
      <c r="E198" s="2317"/>
      <c r="F198" s="2496"/>
      <c r="G198" s="513"/>
      <c r="H198" s="1613"/>
      <c r="I198" s="764"/>
      <c r="J198" s="684"/>
      <c r="K198" s="1613"/>
      <c r="L198" s="327"/>
      <c r="M198" s="454"/>
      <c r="N198" s="447"/>
      <c r="O198" s="1737"/>
      <c r="P198" s="1737"/>
      <c r="AH198" s="1744">
        <v>0</v>
      </c>
    </row>
    <row s="5599" customFormat="1" customHeight="1" ht="18.75" hidden="1">
      <c r="A199" s="1893" t="s">
        <v>260</v>
      </c>
      <c r="B199" s="1893" t="s">
        <v>261</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301</v>
      </c>
      <c r="M199" s="454"/>
      <c r="N199" s="447"/>
      <c r="O199" s="1737"/>
      <c r="P199" s="1737"/>
      <c r="AH199" s="1744">
        <v>0</v>
      </c>
    </row>
    <row s="5599" customFormat="1" customHeight="1" ht="18.75" hidden="1">
      <c r="A200" s="1893"/>
      <c r="B200" s="1893"/>
      <c r="C200" s="482" t="s">
        <v>1247</v>
      </c>
      <c r="D200" s="2575"/>
      <c r="E200" s="2317"/>
      <c r="F200" s="2496"/>
      <c r="G200" s="2540"/>
      <c r="H200" s="1613"/>
      <c r="I200" s="764" t="s">
        <v>1246</v>
      </c>
      <c r="J200" s="684"/>
      <c r="K200" s="1613"/>
      <c r="L200" s="327"/>
      <c r="M200" s="454"/>
      <c r="N200" s="447"/>
      <c r="O200" s="1737"/>
      <c r="P200" s="1737"/>
      <c r="AH200" s="1744">
        <v>0</v>
      </c>
    </row>
    <row s="5599" customFormat="1" customHeight="1" ht="0.75" hidden="1">
      <c r="A201" s="1893"/>
      <c r="B201" s="1893"/>
      <c r="C201" s="482" t="s">
        <v>1254</v>
      </c>
      <c r="D201" s="2575"/>
      <c r="E201" s="2317"/>
      <c r="F201" s="2496"/>
      <c r="G201" s="513"/>
      <c r="H201" s="1613"/>
      <c r="I201" s="764"/>
      <c r="J201" s="684"/>
      <c r="K201" s="1613"/>
      <c r="L201" s="327"/>
      <c r="M201" s="454"/>
      <c r="N201" s="447"/>
      <c r="O201" s="1737"/>
      <c r="P201" s="1737"/>
      <c r="AH201" s="1744">
        <v>0</v>
      </c>
    </row>
    <row s="5599" customFormat="1" customHeight="1" ht="18.75" hidden="1">
      <c r="A202" s="1893" t="s">
        <v>265</v>
      </c>
      <c r="B202" s="1893" t="s">
        <v>266</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301</v>
      </c>
      <c r="M202" s="454"/>
      <c r="N202" s="447"/>
      <c r="O202" s="1737"/>
      <c r="P202" s="1737"/>
      <c r="AH202" s="1744">
        <v>0</v>
      </c>
    </row>
    <row s="5599" customFormat="1" customHeight="1" ht="18.75" hidden="1">
      <c r="A203" s="1893"/>
      <c r="B203" s="1893"/>
      <c r="C203" s="482" t="s">
        <v>1247</v>
      </c>
      <c r="D203" s="2575"/>
      <c r="E203" s="2317"/>
      <c r="F203" s="2496"/>
      <c r="G203" s="2540"/>
      <c r="H203" s="1613"/>
      <c r="I203" s="764" t="s">
        <v>1246</v>
      </c>
      <c r="J203" s="684"/>
      <c r="K203" s="1613"/>
      <c r="L203" s="327"/>
      <c r="M203" s="454"/>
      <c r="N203" s="447"/>
      <c r="O203" s="1737"/>
      <c r="P203" s="1737"/>
      <c r="AH203" s="1744">
        <v>0</v>
      </c>
    </row>
    <row s="5599" customFormat="1" customHeight="1" ht="0.75" hidden="1">
      <c r="A204" s="1893"/>
      <c r="B204" s="1893"/>
      <c r="C204" s="482" t="s">
        <v>1254</v>
      </c>
      <c r="D204" s="2575"/>
      <c r="E204" s="2317"/>
      <c r="F204" s="2496"/>
      <c r="G204" s="513"/>
      <c r="H204" s="1613"/>
      <c r="I204" s="764"/>
      <c r="J204" s="684"/>
      <c r="K204" s="1613"/>
      <c r="L204" s="327"/>
      <c r="M204" s="454"/>
      <c r="N204" s="447"/>
      <c r="O204" s="1737"/>
      <c r="P204" s="1737"/>
      <c r="AH204" s="1744">
        <v>0</v>
      </c>
    </row>
    <row s="5599" customFormat="1" customHeight="1" ht="18.75" hidden="1">
      <c r="A205" s="1893" t="s">
        <v>270</v>
      </c>
      <c r="B205" s="1893" t="s">
        <v>271</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301</v>
      </c>
      <c r="M205" s="454"/>
      <c r="N205" s="447"/>
      <c r="O205" s="1737"/>
      <c r="P205" s="1737"/>
      <c r="AH205" s="1744">
        <v>0</v>
      </c>
    </row>
    <row s="5599" customFormat="1" customHeight="1" ht="18.75" hidden="1">
      <c r="A206" s="1893"/>
      <c r="B206" s="1893"/>
      <c r="C206" s="482" t="s">
        <v>1247</v>
      </c>
      <c r="D206" s="2575"/>
      <c r="E206" s="2317"/>
      <c r="F206" s="2496"/>
      <c r="G206" s="2540"/>
      <c r="H206" s="1613"/>
      <c r="I206" s="764" t="s">
        <v>1246</v>
      </c>
      <c r="J206" s="684"/>
      <c r="K206" s="1613"/>
      <c r="L206" s="327"/>
      <c r="M206" s="454"/>
      <c r="N206" s="447"/>
      <c r="O206" s="1737"/>
      <c r="P206" s="1737"/>
      <c r="AH206" s="1744">
        <v>0</v>
      </c>
    </row>
    <row s="5599" customFormat="1" customHeight="1" ht="1.05">
      <c r="A207" s="1893"/>
      <c r="B207" s="1893"/>
      <c r="C207" s="482" t="s">
        <v>1254</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108</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599" customFormat="1" customHeight="1" ht="60.75" hidden="1">
      <c r="A209" s="1893" t="s">
        <v>152</v>
      </c>
      <c r="B209" s="1893" t="s">
        <v>153</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301</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599" customFormat="1" customHeight="1" ht="18.75" hidden="1">
      <c r="A210" s="1893"/>
      <c r="B210" s="1893"/>
      <c r="C210" s="482" t="s">
        <v>1247</v>
      </c>
      <c r="D210" s="2575"/>
      <c r="E210" s="2317"/>
      <c r="F210" s="2496"/>
      <c r="G210" s="2540"/>
      <c r="H210" s="1613"/>
      <c r="I210" s="764" t="s">
        <v>1246</v>
      </c>
      <c r="J210" s="684"/>
      <c r="K210" s="1613"/>
      <c r="L210" s="327"/>
      <c r="M210" s="2283"/>
      <c r="N210" s="447"/>
      <c r="O210" s="1737"/>
      <c r="P210" s="1737"/>
      <c r="AH210" s="1744">
        <v>0</v>
      </c>
    </row>
    <row s="5599" customFormat="1" customHeight="1" ht="0.75" hidden="1">
      <c r="A211" s="1893"/>
      <c r="B211" s="1893"/>
      <c r="C211" s="482" t="s">
        <v>1254</v>
      </c>
      <c r="D211" s="2575"/>
      <c r="E211" s="2317"/>
      <c r="F211" s="2496"/>
      <c r="G211" s="513"/>
      <c r="H211" s="1613"/>
      <c r="I211" s="764"/>
      <c r="J211" s="684"/>
      <c r="K211" s="1613"/>
      <c r="L211" s="327"/>
      <c r="M211" s="2283"/>
      <c r="N211" s="447"/>
      <c r="O211" s="1737"/>
      <c r="P211" s="1737"/>
      <c r="AH211" s="1744">
        <v>0</v>
      </c>
    </row>
    <row s="5599" customFormat="1" customHeight="1" ht="45" hidden="1">
      <c r="A212" s="1893" t="s">
        <v>157</v>
      </c>
      <c r="B212" s="1893" t="s">
        <v>158</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301</v>
      </c>
      <c r="M212" s="2284"/>
      <c r="N212" s="447"/>
      <c r="O212" s="1737"/>
      <c r="P212" s="1737"/>
      <c r="AH212" s="1744">
        <v>0</v>
      </c>
    </row>
    <row s="5599" customFormat="1" customHeight="1" ht="18.75" hidden="1">
      <c r="A213" s="1893"/>
      <c r="B213" s="1893"/>
      <c r="C213" s="482" t="s">
        <v>1247</v>
      </c>
      <c r="D213" s="2575"/>
      <c r="E213" s="2317"/>
      <c r="F213" s="2496"/>
      <c r="G213" s="2540"/>
      <c r="H213" s="1613"/>
      <c r="I213" s="764" t="s">
        <v>1246</v>
      </c>
      <c r="J213" s="684"/>
      <c r="K213" s="1613"/>
      <c r="L213" s="327"/>
      <c r="M213" s="1974"/>
      <c r="N213" s="447"/>
      <c r="O213" s="1737"/>
      <c r="P213" s="1737"/>
      <c r="AH213" s="1744">
        <v>0</v>
      </c>
    </row>
    <row s="5599" customFormat="1" customHeight="1" ht="0.75" hidden="1">
      <c r="A214" s="1893"/>
      <c r="B214" s="1893"/>
      <c r="C214" s="482" t="s">
        <v>1254</v>
      </c>
      <c r="D214" s="2575"/>
      <c r="E214" s="2317"/>
      <c r="F214" s="2496"/>
      <c r="G214" s="513"/>
      <c r="H214" s="1613"/>
      <c r="I214" s="764"/>
      <c r="J214" s="684"/>
      <c r="K214" s="1613"/>
      <c r="L214" s="327"/>
      <c r="M214" s="454"/>
      <c r="N214" s="447"/>
      <c r="O214" s="1737"/>
      <c r="P214" s="1737"/>
      <c r="AH214" s="1744">
        <v>0</v>
      </c>
    </row>
    <row s="5599" customFormat="1" customHeight="1" ht="45" hidden="1">
      <c r="A215" s="1893" t="s">
        <v>164</v>
      </c>
      <c r="B215" s="1893" t="s">
        <v>165</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301</v>
      </c>
      <c r="M215" s="454"/>
      <c r="N215" s="447"/>
      <c r="O215" s="1737"/>
      <c r="P215" s="1737"/>
      <c r="AH215" s="1744">
        <v>0</v>
      </c>
    </row>
    <row s="5599" customFormat="1" customHeight="1" ht="18.75" hidden="1">
      <c r="A216" s="1893"/>
      <c r="B216" s="1893"/>
      <c r="C216" s="482" t="s">
        <v>1247</v>
      </c>
      <c r="D216" s="2575"/>
      <c r="E216" s="2317"/>
      <c r="F216" s="2496"/>
      <c r="G216" s="2540"/>
      <c r="H216" s="1613"/>
      <c r="I216" s="764" t="s">
        <v>1246</v>
      </c>
      <c r="J216" s="684"/>
      <c r="K216" s="1613"/>
      <c r="L216" s="327"/>
      <c r="M216" s="454"/>
      <c r="N216" s="447"/>
      <c r="O216" s="1737"/>
      <c r="P216" s="1737"/>
      <c r="AH216" s="1744">
        <v>0</v>
      </c>
    </row>
    <row s="5599" customFormat="1" customHeight="1" ht="0.75" hidden="1">
      <c r="A217" s="1893"/>
      <c r="B217" s="1893"/>
      <c r="C217" s="482" t="s">
        <v>1254</v>
      </c>
      <c r="D217" s="2575"/>
      <c r="E217" s="2317"/>
      <c r="F217" s="2496"/>
      <c r="G217" s="513"/>
      <c r="H217" s="1613"/>
      <c r="I217" s="764"/>
      <c r="J217" s="684"/>
      <c r="K217" s="1613"/>
      <c r="L217" s="327"/>
      <c r="M217" s="454"/>
      <c r="N217" s="447"/>
      <c r="O217" s="1737"/>
      <c r="P217" s="1737"/>
      <c r="AH217" s="1744">
        <v>0</v>
      </c>
    </row>
    <row s="5599" customFormat="1" customHeight="1" ht="45" hidden="1">
      <c r="A218" s="1893" t="s">
        <v>170</v>
      </c>
      <c r="B218" s="1893" t="s">
        <v>171</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301</v>
      </c>
      <c r="M218" s="454"/>
      <c r="N218" s="447"/>
      <c r="O218" s="1737"/>
      <c r="P218" s="1737"/>
      <c r="AH218" s="1744">
        <v>0</v>
      </c>
    </row>
    <row s="5599" customFormat="1" customHeight="1" ht="18.75" hidden="1">
      <c r="A219" s="1893"/>
      <c r="B219" s="1893"/>
      <c r="C219" s="482" t="s">
        <v>1247</v>
      </c>
      <c r="D219" s="2575"/>
      <c r="E219" s="2317"/>
      <c r="F219" s="2496"/>
      <c r="G219" s="2540"/>
      <c r="H219" s="1613"/>
      <c r="I219" s="764" t="s">
        <v>1246</v>
      </c>
      <c r="J219" s="684"/>
      <c r="K219" s="1613"/>
      <c r="L219" s="327"/>
      <c r="M219" s="454"/>
      <c r="N219" s="447"/>
      <c r="O219" s="1737"/>
      <c r="P219" s="1737"/>
      <c r="AH219" s="1744">
        <v>0</v>
      </c>
    </row>
    <row s="5599" customFormat="1" customHeight="1" ht="0.75" hidden="1">
      <c r="A220" s="1893"/>
      <c r="B220" s="1893"/>
      <c r="C220" s="482" t="s">
        <v>1254</v>
      </c>
      <c r="D220" s="2575"/>
      <c r="E220" s="2317"/>
      <c r="F220" s="2496"/>
      <c r="G220" s="513"/>
      <c r="H220" s="1613"/>
      <c r="I220" s="764"/>
      <c r="J220" s="684"/>
      <c r="K220" s="1613"/>
      <c r="L220" s="327"/>
      <c r="M220" s="454"/>
      <c r="N220" s="447"/>
      <c r="O220" s="1737"/>
      <c r="P220" s="1737"/>
      <c r="AH220" s="1744">
        <v>0</v>
      </c>
    </row>
    <row s="5599" customFormat="1" customHeight="1" ht="18.75" hidden="1">
      <c r="A221" s="1893" t="s">
        <v>176</v>
      </c>
      <c r="B221" s="1893" t="s">
        <v>177</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301</v>
      </c>
      <c r="M221" s="454"/>
      <c r="N221" s="447"/>
      <c r="O221" s="1737"/>
      <c r="P221" s="1737"/>
      <c r="AH221" s="1744">
        <v>0</v>
      </c>
    </row>
    <row s="5599" customFormat="1" customHeight="1" ht="18.75" hidden="1">
      <c r="A222" s="1893"/>
      <c r="B222" s="1893"/>
      <c r="C222" s="482" t="s">
        <v>1247</v>
      </c>
      <c r="D222" s="2575"/>
      <c r="E222" s="2317"/>
      <c r="F222" s="2496"/>
      <c r="G222" s="2540"/>
      <c r="H222" s="1613"/>
      <c r="I222" s="764" t="s">
        <v>1246</v>
      </c>
      <c r="J222" s="684"/>
      <c r="K222" s="1613"/>
      <c r="L222" s="327"/>
      <c r="M222" s="454"/>
      <c r="N222" s="447"/>
      <c r="O222" s="1737"/>
      <c r="P222" s="1737"/>
      <c r="AH222" s="1744">
        <v>0</v>
      </c>
    </row>
    <row s="5599" customFormat="1" customHeight="1" ht="0.75" hidden="1">
      <c r="A223" s="1893"/>
      <c r="B223" s="1893"/>
      <c r="C223" s="482" t="s">
        <v>1254</v>
      </c>
      <c r="D223" s="2575"/>
      <c r="E223" s="2317"/>
      <c r="F223" s="2496"/>
      <c r="G223" s="513"/>
      <c r="H223" s="1613"/>
      <c r="I223" s="764"/>
      <c r="J223" s="684"/>
      <c r="K223" s="1613"/>
      <c r="L223" s="327"/>
      <c r="M223" s="454"/>
      <c r="N223" s="447"/>
      <c r="O223" s="1737"/>
      <c r="P223" s="1737"/>
      <c r="AH223" s="1744">
        <v>0</v>
      </c>
    </row>
    <row s="5599" customFormat="1" customHeight="1" ht="18.75" hidden="1">
      <c r="A224" s="1893" t="s">
        <v>182</v>
      </c>
      <c r="B224" s="1893" t="s">
        <v>183</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301</v>
      </c>
      <c r="M224" s="454"/>
      <c r="N224" s="447"/>
      <c r="O224" s="1737"/>
      <c r="P224" s="1737"/>
      <c r="AH224" s="1744">
        <v>0</v>
      </c>
    </row>
    <row s="5599" customFormat="1" customHeight="1" ht="18.75" hidden="1">
      <c r="A225" s="1893"/>
      <c r="B225" s="1893"/>
      <c r="C225" s="482" t="s">
        <v>1247</v>
      </c>
      <c r="D225" s="2575"/>
      <c r="E225" s="2317"/>
      <c r="F225" s="2496"/>
      <c r="G225" s="2540"/>
      <c r="H225" s="1613"/>
      <c r="I225" s="764" t="s">
        <v>1246</v>
      </c>
      <c r="J225" s="684"/>
      <c r="K225" s="1613"/>
      <c r="L225" s="327"/>
      <c r="M225" s="454"/>
      <c r="N225" s="447"/>
      <c r="O225" s="1737"/>
      <c r="P225" s="1737"/>
      <c r="AH225" s="1744">
        <v>0</v>
      </c>
    </row>
    <row s="5599" customFormat="1" customHeight="1" ht="0.75" hidden="1">
      <c r="A226" s="1893"/>
      <c r="B226" s="1893"/>
      <c r="C226" s="482" t="s">
        <v>1254</v>
      </c>
      <c r="D226" s="2575"/>
      <c r="E226" s="2317"/>
      <c r="F226" s="2496"/>
      <c r="G226" s="513"/>
      <c r="H226" s="1613"/>
      <c r="I226" s="764"/>
      <c r="J226" s="684"/>
      <c r="K226" s="1613"/>
      <c r="L226" s="327"/>
      <c r="M226" s="454"/>
      <c r="N226" s="447"/>
      <c r="O226" s="1737"/>
      <c r="P226" s="1737"/>
      <c r="AH226" s="1744">
        <v>0</v>
      </c>
    </row>
    <row s="5599" customFormat="1" customHeight="1" ht="18.75" hidden="1">
      <c r="A227" s="1893" t="s">
        <v>188</v>
      </c>
      <c r="B227" s="1893" t="s">
        <v>189</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301</v>
      </c>
      <c r="M227" s="454"/>
      <c r="N227" s="447"/>
      <c r="O227" s="1737"/>
      <c r="P227" s="1737"/>
      <c r="AH227" s="1744">
        <v>0</v>
      </c>
    </row>
    <row s="5599" customFormat="1" customHeight="1" ht="18.75" hidden="1">
      <c r="A228" s="1893"/>
      <c r="B228" s="1893"/>
      <c r="C228" s="482" t="s">
        <v>1247</v>
      </c>
      <c r="D228" s="2575"/>
      <c r="E228" s="2317"/>
      <c r="F228" s="2496"/>
      <c r="G228" s="2540"/>
      <c r="H228" s="1613"/>
      <c r="I228" s="764" t="s">
        <v>1246</v>
      </c>
      <c r="J228" s="684"/>
      <c r="K228" s="1613"/>
      <c r="L228" s="327"/>
      <c r="M228" s="454"/>
      <c r="N228" s="447"/>
      <c r="O228" s="1737"/>
      <c r="P228" s="1737"/>
      <c r="AH228" s="1744">
        <v>0</v>
      </c>
    </row>
    <row s="5599" customFormat="1" customHeight="1" ht="0.75" hidden="1">
      <c r="A229" s="1893"/>
      <c r="B229" s="1893"/>
      <c r="C229" s="482" t="s">
        <v>1254</v>
      </c>
      <c r="D229" s="2575"/>
      <c r="E229" s="2317"/>
      <c r="F229" s="2496"/>
      <c r="G229" s="513"/>
      <c r="H229" s="1613"/>
      <c r="I229" s="764"/>
      <c r="J229" s="684"/>
      <c r="K229" s="1613"/>
      <c r="L229" s="327"/>
      <c r="M229" s="454"/>
      <c r="N229" s="447"/>
      <c r="O229" s="1737"/>
      <c r="P229" s="1737"/>
      <c r="AH229" s="1744">
        <v>0</v>
      </c>
    </row>
    <row s="5599" customFormat="1" customHeight="1" ht="18.75" hidden="1">
      <c r="A230" s="1893" t="s">
        <v>194</v>
      </c>
      <c r="B230" s="1893" t="s">
        <v>195</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301</v>
      </c>
      <c r="M230" s="454"/>
      <c r="N230" s="447"/>
      <c r="O230" s="1737"/>
      <c r="P230" s="1737"/>
      <c r="AH230" s="1744">
        <v>0</v>
      </c>
    </row>
    <row s="5599" customFormat="1" customHeight="1" ht="18.75" hidden="1">
      <c r="A231" s="1893"/>
      <c r="B231" s="1893"/>
      <c r="C231" s="482" t="s">
        <v>1247</v>
      </c>
      <c r="D231" s="2575"/>
      <c r="E231" s="2317"/>
      <c r="F231" s="2496"/>
      <c r="G231" s="2540"/>
      <c r="H231" s="1613"/>
      <c r="I231" s="764" t="s">
        <v>1246</v>
      </c>
      <c r="J231" s="684"/>
      <c r="K231" s="1613"/>
      <c r="L231" s="327"/>
      <c r="M231" s="454"/>
      <c r="N231" s="447"/>
      <c r="O231" s="1737"/>
      <c r="P231" s="1737"/>
      <c r="AH231" s="1744">
        <v>0</v>
      </c>
    </row>
    <row s="5599" customFormat="1" customHeight="1" ht="0.75" hidden="1">
      <c r="A232" s="1893"/>
      <c r="B232" s="1893"/>
      <c r="C232" s="482" t="s">
        <v>1254</v>
      </c>
      <c r="D232" s="2575"/>
      <c r="E232" s="2317"/>
      <c r="F232" s="2496"/>
      <c r="G232" s="513"/>
      <c r="H232" s="1613"/>
      <c r="I232" s="764"/>
      <c r="J232" s="684"/>
      <c r="K232" s="1613"/>
      <c r="L232" s="327"/>
      <c r="M232" s="454"/>
      <c r="N232" s="447"/>
      <c r="O232" s="1737"/>
      <c r="P232" s="1737"/>
      <c r="AH232" s="1744">
        <v>0</v>
      </c>
    </row>
    <row s="5599" customFormat="1" customHeight="1" ht="18.75" hidden="1">
      <c r="A233" s="1893" t="s">
        <v>200</v>
      </c>
      <c r="B233" s="1893" t="s">
        <v>201</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301</v>
      </c>
      <c r="M233" s="454"/>
      <c r="N233" s="447"/>
      <c r="O233" s="1737"/>
      <c r="P233" s="1737"/>
      <c r="AH233" s="1744">
        <v>0</v>
      </c>
    </row>
    <row s="5599" customFormat="1" customHeight="1" ht="18.75" hidden="1">
      <c r="A234" s="1893"/>
      <c r="B234" s="1893"/>
      <c r="C234" s="482" t="s">
        <v>1247</v>
      </c>
      <c r="D234" s="2575"/>
      <c r="E234" s="2317"/>
      <c r="F234" s="2496"/>
      <c r="G234" s="2540"/>
      <c r="H234" s="1613"/>
      <c r="I234" s="764" t="s">
        <v>1246</v>
      </c>
      <c r="J234" s="684"/>
      <c r="K234" s="1613"/>
      <c r="L234" s="327"/>
      <c r="M234" s="454"/>
      <c r="N234" s="447"/>
      <c r="O234" s="1737"/>
      <c r="P234" s="1737"/>
      <c r="AH234" s="1744">
        <v>0</v>
      </c>
    </row>
    <row s="5599" customFormat="1" customHeight="1" ht="0.75" hidden="1">
      <c r="A235" s="1893"/>
      <c r="B235" s="1893"/>
      <c r="C235" s="482" t="s">
        <v>1254</v>
      </c>
      <c r="D235" s="2575"/>
      <c r="E235" s="2317"/>
      <c r="F235" s="2496"/>
      <c r="G235" s="513"/>
      <c r="H235" s="1613"/>
      <c r="I235" s="764"/>
      <c r="J235" s="684"/>
      <c r="K235" s="1613"/>
      <c r="L235" s="327"/>
      <c r="M235" s="454"/>
      <c r="N235" s="447"/>
      <c r="O235" s="1737"/>
      <c r="P235" s="1737"/>
      <c r="AH235" s="1744">
        <v>0</v>
      </c>
    </row>
    <row s="5599" customFormat="1" customHeight="1" ht="18.75" hidden="1">
      <c r="A236" s="1893" t="s">
        <v>220</v>
      </c>
      <c r="B236" s="1893" t="s">
        <v>221</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301</v>
      </c>
      <c r="M236" s="454"/>
      <c r="N236" s="447"/>
      <c r="O236" s="1737"/>
      <c r="P236" s="1737"/>
      <c r="AH236" s="1744">
        <v>0</v>
      </c>
    </row>
    <row s="5599" customFormat="1" customHeight="1" ht="18.75" hidden="1">
      <c r="A237" s="1893"/>
      <c r="B237" s="1893"/>
      <c r="C237" s="482" t="s">
        <v>1247</v>
      </c>
      <c r="D237" s="2575"/>
      <c r="E237" s="2317"/>
      <c r="F237" s="2496"/>
      <c r="G237" s="2540"/>
      <c r="H237" s="1613"/>
      <c r="I237" s="764" t="s">
        <v>1246</v>
      </c>
      <c r="J237" s="684"/>
      <c r="K237" s="1613"/>
      <c r="L237" s="327"/>
      <c r="M237" s="454"/>
      <c r="N237" s="447"/>
      <c r="O237" s="1737"/>
      <c r="P237" s="1737"/>
      <c r="AH237" s="1744">
        <v>0</v>
      </c>
    </row>
    <row s="5599" customFormat="1" customHeight="1" ht="0.75" hidden="1">
      <c r="A238" s="1893"/>
      <c r="B238" s="1893"/>
      <c r="C238" s="482" t="s">
        <v>1254</v>
      </c>
      <c r="D238" s="2575"/>
      <c r="E238" s="2317"/>
      <c r="F238" s="2496"/>
      <c r="G238" s="513"/>
      <c r="H238" s="1613"/>
      <c r="I238" s="764"/>
      <c r="J238" s="684"/>
      <c r="K238" s="1613"/>
      <c r="L238" s="327"/>
      <c r="M238" s="454"/>
      <c r="N238" s="447"/>
      <c r="O238" s="1737"/>
      <c r="P238" s="1737"/>
      <c r="AH238" s="1744">
        <v>0</v>
      </c>
    </row>
    <row s="5599" customFormat="1" customHeight="1" ht="18.75" hidden="1">
      <c r="A239" s="1893" t="s">
        <v>225</v>
      </c>
      <c r="B239" s="1893" t="s">
        <v>226</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301</v>
      </c>
      <c r="M239" s="454"/>
      <c r="N239" s="447"/>
      <c r="O239" s="1737"/>
      <c r="P239" s="1737"/>
      <c r="AH239" s="1744">
        <v>0</v>
      </c>
    </row>
    <row s="5599" customFormat="1" customHeight="1" ht="18.75" hidden="1">
      <c r="A240" s="1893"/>
      <c r="B240" s="1893"/>
      <c r="C240" s="482" t="s">
        <v>1247</v>
      </c>
      <c r="D240" s="2575"/>
      <c r="E240" s="2317"/>
      <c r="F240" s="2496"/>
      <c r="G240" s="2540"/>
      <c r="H240" s="1613"/>
      <c r="I240" s="764" t="s">
        <v>1246</v>
      </c>
      <c r="J240" s="684"/>
      <c r="K240" s="1613"/>
      <c r="L240" s="327"/>
      <c r="M240" s="454"/>
      <c r="N240" s="447"/>
      <c r="O240" s="1737"/>
      <c r="P240" s="1737"/>
      <c r="AH240" s="1744">
        <v>0</v>
      </c>
    </row>
    <row s="5599" customFormat="1" customHeight="1" ht="0.75" hidden="1">
      <c r="A241" s="1893"/>
      <c r="B241" s="1893"/>
      <c r="C241" s="482" t="s">
        <v>1254</v>
      </c>
      <c r="D241" s="2575"/>
      <c r="E241" s="2317"/>
      <c r="F241" s="2496"/>
      <c r="G241" s="513"/>
      <c r="H241" s="1613"/>
      <c r="I241" s="764"/>
      <c r="J241" s="684"/>
      <c r="K241" s="1613"/>
      <c r="L241" s="327"/>
      <c r="M241" s="454"/>
      <c r="N241" s="447"/>
      <c r="O241" s="1737"/>
      <c r="P241" s="1737"/>
      <c r="AH241" s="1744">
        <v>0</v>
      </c>
    </row>
    <row s="5599" customFormat="1" customHeight="1" ht="18.75" hidden="1">
      <c r="A242" s="1893" t="s">
        <v>230</v>
      </c>
      <c r="B242" s="1893" t="s">
        <v>231</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301</v>
      </c>
      <c r="M242" s="454"/>
      <c r="N242" s="447"/>
      <c r="O242" s="1737"/>
      <c r="P242" s="1737"/>
      <c r="AH242" s="1744">
        <v>0</v>
      </c>
    </row>
    <row s="5599" customFormat="1" customHeight="1" ht="18.75" hidden="1">
      <c r="A243" s="1893"/>
      <c r="B243" s="1893"/>
      <c r="C243" s="482" t="s">
        <v>1247</v>
      </c>
      <c r="D243" s="2575"/>
      <c r="E243" s="2317"/>
      <c r="F243" s="2496"/>
      <c r="G243" s="2540"/>
      <c r="H243" s="1613"/>
      <c r="I243" s="764" t="s">
        <v>1246</v>
      </c>
      <c r="J243" s="684"/>
      <c r="K243" s="1613"/>
      <c r="L243" s="327"/>
      <c r="M243" s="454"/>
      <c r="N243" s="447"/>
      <c r="O243" s="1737"/>
      <c r="P243" s="1737"/>
      <c r="AH243" s="1744">
        <v>0</v>
      </c>
    </row>
    <row s="5599" customFormat="1" customHeight="1" ht="0.75" hidden="1">
      <c r="A244" s="1893"/>
      <c r="B244" s="1893"/>
      <c r="C244" s="482" t="s">
        <v>1254</v>
      </c>
      <c r="D244" s="2575"/>
      <c r="E244" s="2317"/>
      <c r="F244" s="2496"/>
      <c r="G244" s="513"/>
      <c r="H244" s="1613"/>
      <c r="I244" s="764"/>
      <c r="J244" s="684"/>
      <c r="K244" s="1613"/>
      <c r="L244" s="327"/>
      <c r="M244" s="454"/>
      <c r="N244" s="447"/>
      <c r="O244" s="1737"/>
      <c r="P244" s="1737"/>
      <c r="AH244" s="1744">
        <v>0</v>
      </c>
    </row>
    <row s="5599" customFormat="1" customHeight="1" ht="18.75" hidden="1">
      <c r="A245" s="1893" t="s">
        <v>235</v>
      </c>
      <c r="B245" s="1893" t="s">
        <v>236</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301</v>
      </c>
      <c r="M245" s="454"/>
      <c r="N245" s="447"/>
      <c r="O245" s="1737"/>
      <c r="P245" s="1737"/>
      <c r="AH245" s="1744">
        <v>0</v>
      </c>
    </row>
    <row s="5599" customFormat="1" customHeight="1" ht="18.75" hidden="1">
      <c r="A246" s="1893"/>
      <c r="B246" s="1893"/>
      <c r="C246" s="482" t="s">
        <v>1247</v>
      </c>
      <c r="D246" s="2575"/>
      <c r="E246" s="2317"/>
      <c r="F246" s="2496"/>
      <c r="G246" s="2540"/>
      <c r="H246" s="1613"/>
      <c r="I246" s="764" t="s">
        <v>1246</v>
      </c>
      <c r="J246" s="684"/>
      <c r="K246" s="1613"/>
      <c r="L246" s="327"/>
      <c r="M246" s="454"/>
      <c r="N246" s="447"/>
      <c r="O246" s="1737"/>
      <c r="P246" s="1737"/>
      <c r="AH246" s="1744">
        <v>0</v>
      </c>
    </row>
    <row s="5599" customFormat="1" customHeight="1" ht="0.75" hidden="1">
      <c r="A247" s="1893"/>
      <c r="B247" s="1893"/>
      <c r="C247" s="482" t="s">
        <v>1254</v>
      </c>
      <c r="D247" s="2575"/>
      <c r="E247" s="2317"/>
      <c r="F247" s="2496"/>
      <c r="G247" s="513"/>
      <c r="H247" s="1613"/>
      <c r="I247" s="764"/>
      <c r="J247" s="684"/>
      <c r="K247" s="1613"/>
      <c r="L247" s="327"/>
      <c r="M247" s="454"/>
      <c r="N247" s="447"/>
      <c r="O247" s="1737"/>
      <c r="P247" s="1737"/>
      <c r="AH247" s="1744">
        <v>0</v>
      </c>
    </row>
    <row s="5599" customFormat="1" customHeight="1" ht="18.75" hidden="1">
      <c r="A248" s="1893" t="s">
        <v>240</v>
      </c>
      <c r="B248" s="1893" t="s">
        <v>241</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301</v>
      </c>
      <c r="M248" s="454"/>
      <c r="N248" s="447"/>
      <c r="O248" s="1737"/>
      <c r="P248" s="1737"/>
      <c r="AH248" s="1744">
        <v>0</v>
      </c>
    </row>
    <row s="5599" customFormat="1" customHeight="1" ht="18.75" hidden="1">
      <c r="A249" s="1893"/>
      <c r="B249" s="1893"/>
      <c r="C249" s="482" t="s">
        <v>1247</v>
      </c>
      <c r="D249" s="2575"/>
      <c r="E249" s="2317"/>
      <c r="F249" s="2496"/>
      <c r="G249" s="2540"/>
      <c r="H249" s="1613"/>
      <c r="I249" s="764" t="s">
        <v>1246</v>
      </c>
      <c r="J249" s="684"/>
      <c r="K249" s="1613"/>
      <c r="L249" s="327"/>
      <c r="M249" s="454"/>
      <c r="N249" s="447"/>
      <c r="O249" s="1737"/>
      <c r="P249" s="1737"/>
      <c r="AH249" s="1744">
        <v>0</v>
      </c>
    </row>
    <row s="5599" customFormat="1" customHeight="1" ht="0.75" hidden="1">
      <c r="A250" s="1893"/>
      <c r="B250" s="1893"/>
      <c r="C250" s="482" t="s">
        <v>1254</v>
      </c>
      <c r="D250" s="2575"/>
      <c r="E250" s="2317"/>
      <c r="F250" s="2496"/>
      <c r="G250" s="513"/>
      <c r="H250" s="1613"/>
      <c r="I250" s="764"/>
      <c r="J250" s="684"/>
      <c r="K250" s="1613"/>
      <c r="L250" s="327"/>
      <c r="M250" s="454"/>
      <c r="N250" s="447"/>
      <c r="O250" s="1737"/>
      <c r="P250" s="1737"/>
      <c r="AH250" s="1744">
        <v>0</v>
      </c>
    </row>
    <row s="5599" customFormat="1" customHeight="1" ht="18.75" hidden="1">
      <c r="A251" s="1893" t="s">
        <v>245</v>
      </c>
      <c r="B251" s="1893" t="s">
        <v>246</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301</v>
      </c>
      <c r="M251" s="454"/>
      <c r="N251" s="447"/>
      <c r="O251" s="1737"/>
      <c r="P251" s="1737"/>
      <c r="AH251" s="1744">
        <v>0</v>
      </c>
    </row>
    <row s="5599" customFormat="1" customHeight="1" ht="18.75" hidden="1">
      <c r="A252" s="1893"/>
      <c r="B252" s="1893"/>
      <c r="C252" s="482" t="s">
        <v>1247</v>
      </c>
      <c r="D252" s="2575"/>
      <c r="E252" s="2317"/>
      <c r="F252" s="2496"/>
      <c r="G252" s="2540"/>
      <c r="H252" s="1613"/>
      <c r="I252" s="764" t="s">
        <v>1246</v>
      </c>
      <c r="J252" s="684"/>
      <c r="K252" s="1613"/>
      <c r="L252" s="327"/>
      <c r="M252" s="454"/>
      <c r="N252" s="447"/>
      <c r="O252" s="1737"/>
      <c r="P252" s="1737"/>
      <c r="AH252" s="1744">
        <v>0</v>
      </c>
    </row>
    <row s="5599" customFormat="1" customHeight="1" ht="0.75" hidden="1">
      <c r="A253" s="1893"/>
      <c r="B253" s="1893"/>
      <c r="C253" s="482" t="s">
        <v>1254</v>
      </c>
      <c r="D253" s="2575"/>
      <c r="E253" s="2317"/>
      <c r="F253" s="2496"/>
      <c r="G253" s="513"/>
      <c r="H253" s="1613"/>
      <c r="I253" s="764"/>
      <c r="J253" s="684"/>
      <c r="K253" s="1613"/>
      <c r="L253" s="327"/>
      <c r="M253" s="454"/>
      <c r="N253" s="447"/>
      <c r="O253" s="1737"/>
      <c r="P253" s="1737"/>
      <c r="AH253" s="1744">
        <v>0</v>
      </c>
    </row>
    <row s="5599" customFormat="1" customHeight="1" ht="18.75" hidden="1">
      <c r="A254" s="1893" t="s">
        <v>250</v>
      </c>
      <c r="B254" s="1893" t="s">
        <v>251</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301</v>
      </c>
      <c r="M254" s="454"/>
      <c r="N254" s="447"/>
      <c r="O254" s="1737"/>
      <c r="P254" s="1737"/>
      <c r="AH254" s="1744">
        <v>0</v>
      </c>
    </row>
    <row s="5599" customFormat="1" customHeight="1" ht="18.75" hidden="1">
      <c r="A255" s="1893"/>
      <c r="B255" s="1893"/>
      <c r="C255" s="482" t="s">
        <v>1247</v>
      </c>
      <c r="D255" s="2575"/>
      <c r="E255" s="2317"/>
      <c r="F255" s="2496"/>
      <c r="G255" s="2540"/>
      <c r="H255" s="1613"/>
      <c r="I255" s="764" t="s">
        <v>1246</v>
      </c>
      <c r="J255" s="684"/>
      <c r="K255" s="1613"/>
      <c r="L255" s="327"/>
      <c r="M255" s="454"/>
      <c r="N255" s="447"/>
      <c r="O255" s="1737"/>
      <c r="P255" s="1737"/>
      <c r="AH255" s="1744">
        <v>0</v>
      </c>
    </row>
    <row s="5599" customFormat="1" customHeight="1" ht="0.75" hidden="1">
      <c r="A256" s="1893"/>
      <c r="B256" s="1893"/>
      <c r="C256" s="482" t="s">
        <v>1254</v>
      </c>
      <c r="D256" s="2575"/>
      <c r="E256" s="2317"/>
      <c r="F256" s="2496"/>
      <c r="G256" s="513"/>
      <c r="H256" s="1613"/>
      <c r="I256" s="764"/>
      <c r="J256" s="684"/>
      <c r="K256" s="1613"/>
      <c r="L256" s="327"/>
      <c r="M256" s="454"/>
      <c r="N256" s="447"/>
      <c r="O256" s="1737"/>
      <c r="P256" s="1737"/>
      <c r="AH256" s="1744">
        <v>0</v>
      </c>
    </row>
    <row s="5599" customFormat="1" customHeight="1" ht="18.75" hidden="1">
      <c r="A257" s="1893" t="s">
        <v>255</v>
      </c>
      <c r="B257" s="1893" t="s">
        <v>256</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301</v>
      </c>
      <c r="M257" s="454"/>
      <c r="N257" s="447"/>
      <c r="O257" s="1737"/>
      <c r="P257" s="1737"/>
      <c r="AH257" s="1744">
        <v>0</v>
      </c>
    </row>
    <row s="5599" customFormat="1" customHeight="1" ht="18.75" hidden="1">
      <c r="A258" s="1893"/>
      <c r="B258" s="1893"/>
      <c r="C258" s="482" t="s">
        <v>1247</v>
      </c>
      <c r="D258" s="2575"/>
      <c r="E258" s="2317"/>
      <c r="F258" s="2496"/>
      <c r="G258" s="2540"/>
      <c r="H258" s="1613"/>
      <c r="I258" s="764" t="s">
        <v>1246</v>
      </c>
      <c r="J258" s="684"/>
      <c r="K258" s="1613"/>
      <c r="L258" s="327"/>
      <c r="M258" s="454"/>
      <c r="N258" s="447"/>
      <c r="O258" s="1737"/>
      <c r="P258" s="1737"/>
      <c r="AH258" s="1744">
        <v>0</v>
      </c>
    </row>
    <row s="5599" customFormat="1" customHeight="1" ht="0.75" hidden="1">
      <c r="A259" s="1893"/>
      <c r="B259" s="1893"/>
      <c r="C259" s="482" t="s">
        <v>1254</v>
      </c>
      <c r="D259" s="2575"/>
      <c r="E259" s="2317"/>
      <c r="F259" s="2496"/>
      <c r="G259" s="513"/>
      <c r="H259" s="1613"/>
      <c r="I259" s="764"/>
      <c r="J259" s="684"/>
      <c r="K259" s="1613"/>
      <c r="L259" s="327"/>
      <c r="M259" s="454"/>
      <c r="N259" s="447"/>
      <c r="O259" s="1737"/>
      <c r="P259" s="1737"/>
      <c r="AH259" s="1744">
        <v>0</v>
      </c>
    </row>
    <row s="5599" customFormat="1" customHeight="1" ht="18.75" hidden="1">
      <c r="A260" s="1893" t="s">
        <v>260</v>
      </c>
      <c r="B260" s="1893" t="s">
        <v>261</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301</v>
      </c>
      <c r="M260" s="454"/>
      <c r="N260" s="447"/>
      <c r="O260" s="1737"/>
      <c r="P260" s="1737"/>
      <c r="AH260" s="1744">
        <v>0</v>
      </c>
    </row>
    <row s="5599" customFormat="1" customHeight="1" ht="18.75" hidden="1">
      <c r="A261" s="1893"/>
      <c r="B261" s="1893"/>
      <c r="C261" s="482" t="s">
        <v>1247</v>
      </c>
      <c r="D261" s="2575"/>
      <c r="E261" s="2317"/>
      <c r="F261" s="2496"/>
      <c r="G261" s="2540"/>
      <c r="H261" s="1613"/>
      <c r="I261" s="764" t="s">
        <v>1246</v>
      </c>
      <c r="J261" s="684"/>
      <c r="K261" s="1613"/>
      <c r="L261" s="327"/>
      <c r="M261" s="454"/>
      <c r="N261" s="447"/>
      <c r="O261" s="1737"/>
      <c r="P261" s="1737"/>
      <c r="AH261" s="1744">
        <v>0</v>
      </c>
    </row>
    <row s="5599" customFormat="1" customHeight="1" ht="0.75" hidden="1">
      <c r="A262" s="1893"/>
      <c r="B262" s="1893"/>
      <c r="C262" s="482" t="s">
        <v>1254</v>
      </c>
      <c r="D262" s="2575"/>
      <c r="E262" s="2317"/>
      <c r="F262" s="2496"/>
      <c r="G262" s="513"/>
      <c r="H262" s="1613"/>
      <c r="I262" s="764"/>
      <c r="J262" s="684"/>
      <c r="K262" s="1613"/>
      <c r="L262" s="327"/>
      <c r="M262" s="454"/>
      <c r="N262" s="447"/>
      <c r="O262" s="1737"/>
      <c r="P262" s="1737"/>
      <c r="AH262" s="1744">
        <v>0</v>
      </c>
    </row>
    <row s="5599" customFormat="1" customHeight="1" ht="18.75" hidden="1">
      <c r="A263" s="1893" t="s">
        <v>265</v>
      </c>
      <c r="B263" s="1893" t="s">
        <v>266</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301</v>
      </c>
      <c r="M263" s="454"/>
      <c r="N263" s="447"/>
      <c r="O263" s="1737"/>
      <c r="P263" s="1737"/>
      <c r="AH263" s="1744">
        <v>0</v>
      </c>
    </row>
    <row s="5599" customFormat="1" customHeight="1" ht="18.75" hidden="1">
      <c r="A264" s="1893"/>
      <c r="B264" s="1893"/>
      <c r="C264" s="482" t="s">
        <v>1247</v>
      </c>
      <c r="D264" s="2575"/>
      <c r="E264" s="2317"/>
      <c r="F264" s="2496"/>
      <c r="G264" s="2540"/>
      <c r="H264" s="1613"/>
      <c r="I264" s="764" t="s">
        <v>1246</v>
      </c>
      <c r="J264" s="684"/>
      <c r="K264" s="1613"/>
      <c r="L264" s="327"/>
      <c r="M264" s="454"/>
      <c r="N264" s="447"/>
      <c r="O264" s="1737"/>
      <c r="P264" s="1737"/>
      <c r="AH264" s="1744">
        <v>0</v>
      </c>
    </row>
    <row s="5599" customFormat="1" customHeight="1" ht="0.75" hidden="1">
      <c r="A265" s="1893"/>
      <c r="B265" s="1893"/>
      <c r="C265" s="482" t="s">
        <v>1254</v>
      </c>
      <c r="D265" s="2575"/>
      <c r="E265" s="2317"/>
      <c r="F265" s="2496"/>
      <c r="G265" s="513"/>
      <c r="H265" s="1613"/>
      <c r="I265" s="764"/>
      <c r="J265" s="684"/>
      <c r="K265" s="1613"/>
      <c r="L265" s="327"/>
      <c r="M265" s="454"/>
      <c r="N265" s="447"/>
      <c r="O265" s="1737"/>
      <c r="P265" s="1737"/>
      <c r="AH265" s="1744">
        <v>0</v>
      </c>
    </row>
    <row s="5599" customFormat="1" customHeight="1" ht="18.75" hidden="1">
      <c r="A266" s="1893" t="s">
        <v>270</v>
      </c>
      <c r="B266" s="1893" t="s">
        <v>271</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301</v>
      </c>
      <c r="M266" s="454"/>
      <c r="N266" s="447"/>
      <c r="O266" s="1737"/>
      <c r="P266" s="1737"/>
      <c r="AH266" s="1744">
        <v>0</v>
      </c>
    </row>
    <row s="5599" customFormat="1" customHeight="1" ht="18.75" hidden="1">
      <c r="A267" s="1893"/>
      <c r="B267" s="1893"/>
      <c r="C267" s="482" t="s">
        <v>1247</v>
      </c>
      <c r="D267" s="2575"/>
      <c r="E267" s="2317"/>
      <c r="F267" s="2496"/>
      <c r="G267" s="2540"/>
      <c r="H267" s="1613"/>
      <c r="I267" s="764" t="s">
        <v>1246</v>
      </c>
      <c r="J267" s="684"/>
      <c r="K267" s="1613"/>
      <c r="L267" s="327"/>
      <c r="M267" s="454"/>
      <c r="N267" s="447"/>
      <c r="O267" s="1737"/>
      <c r="P267" s="1737"/>
      <c r="AH267" s="1744">
        <v>0</v>
      </c>
    </row>
    <row s="5599" customFormat="1" customHeight="1" ht="1.05">
      <c r="A268" s="1893"/>
      <c r="B268" s="1893"/>
      <c r="C268" s="482" t="s">
        <v>1254</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599" customFormat="1" customHeight="1" ht="60.75" hidden="1">
      <c r="A270" s="1893" t="s">
        <v>152</v>
      </c>
      <c r="B270" s="1893" t="s">
        <v>153</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301</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599" customFormat="1" customHeight="1" ht="18.75" hidden="1">
      <c r="A271" s="1893"/>
      <c r="B271" s="1893"/>
      <c r="C271" s="482" t="s">
        <v>1247</v>
      </c>
      <c r="D271" s="2575"/>
      <c r="E271" s="2317"/>
      <c r="F271" s="2496"/>
      <c r="G271" s="2540"/>
      <c r="H271" s="1613"/>
      <c r="I271" s="764" t="s">
        <v>1246</v>
      </c>
      <c r="J271" s="684"/>
      <c r="K271" s="1613"/>
      <c r="L271" s="327"/>
      <c r="M271" s="2283"/>
      <c r="N271" s="447"/>
      <c r="O271" s="1737"/>
      <c r="P271" s="1737"/>
      <c r="AH271" s="1744">
        <v>0</v>
      </c>
    </row>
    <row s="5599" customFormat="1" customHeight="1" ht="0.75" hidden="1">
      <c r="A272" s="1893"/>
      <c r="B272" s="1893"/>
      <c r="C272" s="482" t="s">
        <v>1254</v>
      </c>
      <c r="D272" s="2575"/>
      <c r="E272" s="2317"/>
      <c r="F272" s="2496"/>
      <c r="G272" s="513"/>
      <c r="H272" s="1613"/>
      <c r="I272" s="764"/>
      <c r="J272" s="684"/>
      <c r="K272" s="1613"/>
      <c r="L272" s="327"/>
      <c r="M272" s="2283"/>
      <c r="N272" s="447"/>
      <c r="O272" s="1737"/>
      <c r="P272" s="1737"/>
      <c r="AH272" s="1744">
        <v>0</v>
      </c>
    </row>
    <row s="5599" customFormat="1" customHeight="1" ht="45" hidden="1">
      <c r="A273" s="1893" t="s">
        <v>157</v>
      </c>
      <c r="B273" s="1893" t="s">
        <v>158</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301</v>
      </c>
      <c r="M273" s="2284"/>
      <c r="N273" s="447"/>
      <c r="O273" s="1737"/>
      <c r="P273" s="1737"/>
      <c r="AH273" s="1744">
        <v>0</v>
      </c>
    </row>
    <row s="5599" customFormat="1" customHeight="1" ht="18.75" hidden="1">
      <c r="A274" s="1893"/>
      <c r="B274" s="1893"/>
      <c r="C274" s="482" t="s">
        <v>1247</v>
      </c>
      <c r="D274" s="2575"/>
      <c r="E274" s="2317"/>
      <c r="F274" s="2496"/>
      <c r="G274" s="2540"/>
      <c r="H274" s="1613"/>
      <c r="I274" s="764" t="s">
        <v>1246</v>
      </c>
      <c r="J274" s="684"/>
      <c r="K274" s="1613"/>
      <c r="L274" s="327"/>
      <c r="M274" s="1974"/>
      <c r="N274" s="447"/>
      <c r="O274" s="1737"/>
      <c r="P274" s="1737"/>
      <c r="AH274" s="1744">
        <v>0</v>
      </c>
    </row>
    <row s="5599" customFormat="1" customHeight="1" ht="0.75" hidden="1">
      <c r="A275" s="1893"/>
      <c r="B275" s="1893"/>
      <c r="C275" s="482" t="s">
        <v>1254</v>
      </c>
      <c r="D275" s="2575"/>
      <c r="E275" s="2317"/>
      <c r="F275" s="2496"/>
      <c r="G275" s="513"/>
      <c r="H275" s="1613"/>
      <c r="I275" s="764"/>
      <c r="J275" s="684"/>
      <c r="K275" s="1613"/>
      <c r="L275" s="327"/>
      <c r="M275" s="454"/>
      <c r="N275" s="447"/>
      <c r="O275" s="1737"/>
      <c r="P275" s="1737"/>
      <c r="AH275" s="1744">
        <v>0</v>
      </c>
    </row>
    <row s="5599" customFormat="1" customHeight="1" ht="45" hidden="1">
      <c r="A276" s="1893" t="s">
        <v>164</v>
      </c>
      <c r="B276" s="1893" t="s">
        <v>165</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301</v>
      </c>
      <c r="M276" s="454"/>
      <c r="N276" s="447"/>
      <c r="O276" s="1737"/>
      <c r="P276" s="1737"/>
      <c r="AH276" s="1744">
        <v>0</v>
      </c>
    </row>
    <row s="5599" customFormat="1" customHeight="1" ht="18.75" hidden="1">
      <c r="A277" s="1893"/>
      <c r="B277" s="1893"/>
      <c r="C277" s="482" t="s">
        <v>1247</v>
      </c>
      <c r="D277" s="2575"/>
      <c r="E277" s="2317"/>
      <c r="F277" s="2496"/>
      <c r="G277" s="2540"/>
      <c r="H277" s="1613"/>
      <c r="I277" s="764" t="s">
        <v>1246</v>
      </c>
      <c r="J277" s="684"/>
      <c r="K277" s="1613"/>
      <c r="L277" s="327"/>
      <c r="M277" s="454"/>
      <c r="N277" s="447"/>
      <c r="O277" s="1737"/>
      <c r="P277" s="1737"/>
      <c r="AH277" s="1744">
        <v>0</v>
      </c>
    </row>
    <row s="5599" customFormat="1" customHeight="1" ht="0.75" hidden="1">
      <c r="A278" s="1893"/>
      <c r="B278" s="1893"/>
      <c r="C278" s="482" t="s">
        <v>1254</v>
      </c>
      <c r="D278" s="2575"/>
      <c r="E278" s="2317"/>
      <c r="F278" s="2496"/>
      <c r="G278" s="513"/>
      <c r="H278" s="1613"/>
      <c r="I278" s="764"/>
      <c r="J278" s="684"/>
      <c r="K278" s="1613"/>
      <c r="L278" s="327"/>
      <c r="M278" s="454"/>
      <c r="N278" s="447"/>
      <c r="O278" s="1737"/>
      <c r="P278" s="1737"/>
      <c r="AH278" s="1744">
        <v>0</v>
      </c>
    </row>
    <row s="5599" customFormat="1" customHeight="1" ht="45" hidden="1">
      <c r="A279" s="1893" t="s">
        <v>170</v>
      </c>
      <c r="B279" s="1893" t="s">
        <v>171</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301</v>
      </c>
      <c r="M279" s="454"/>
      <c r="N279" s="447"/>
      <c r="O279" s="1737"/>
      <c r="P279" s="1737"/>
      <c r="AH279" s="1744">
        <v>0</v>
      </c>
    </row>
    <row s="5599" customFormat="1" customHeight="1" ht="18.75" hidden="1">
      <c r="A280" s="1893"/>
      <c r="B280" s="1893"/>
      <c r="C280" s="482" t="s">
        <v>1247</v>
      </c>
      <c r="D280" s="2575"/>
      <c r="E280" s="2317"/>
      <c r="F280" s="2496"/>
      <c r="G280" s="2540"/>
      <c r="H280" s="1613"/>
      <c r="I280" s="764" t="s">
        <v>1246</v>
      </c>
      <c r="J280" s="684"/>
      <c r="K280" s="1613"/>
      <c r="L280" s="327"/>
      <c r="M280" s="454"/>
      <c r="N280" s="447"/>
      <c r="O280" s="1737"/>
      <c r="P280" s="1737"/>
      <c r="AH280" s="1744">
        <v>0</v>
      </c>
    </row>
    <row s="5599" customFormat="1" customHeight="1" ht="0.75" hidden="1">
      <c r="A281" s="1893"/>
      <c r="B281" s="1893"/>
      <c r="C281" s="482" t="s">
        <v>1254</v>
      </c>
      <c r="D281" s="2575"/>
      <c r="E281" s="2317"/>
      <c r="F281" s="2496"/>
      <c r="G281" s="513"/>
      <c r="H281" s="1613"/>
      <c r="I281" s="764"/>
      <c r="J281" s="684"/>
      <c r="K281" s="1613"/>
      <c r="L281" s="327"/>
      <c r="M281" s="454"/>
      <c r="N281" s="447"/>
      <c r="O281" s="1737"/>
      <c r="P281" s="1737"/>
      <c r="AH281" s="1744">
        <v>0</v>
      </c>
    </row>
    <row s="5599" customFormat="1" customHeight="1" ht="18.75" hidden="1">
      <c r="A282" s="1893" t="s">
        <v>176</v>
      </c>
      <c r="B282" s="1893" t="s">
        <v>177</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301</v>
      </c>
      <c r="M282" s="454"/>
      <c r="N282" s="447"/>
      <c r="O282" s="1737"/>
      <c r="P282" s="1737"/>
      <c r="AH282" s="1744">
        <v>0</v>
      </c>
    </row>
    <row s="5599" customFormat="1" customHeight="1" ht="18.75" hidden="1">
      <c r="A283" s="1893"/>
      <c r="B283" s="1893"/>
      <c r="C283" s="482" t="s">
        <v>1247</v>
      </c>
      <c r="D283" s="2575"/>
      <c r="E283" s="2317"/>
      <c r="F283" s="2496"/>
      <c r="G283" s="2540"/>
      <c r="H283" s="1613"/>
      <c r="I283" s="764" t="s">
        <v>1246</v>
      </c>
      <c r="J283" s="684"/>
      <c r="K283" s="1613"/>
      <c r="L283" s="327"/>
      <c r="M283" s="454"/>
      <c r="N283" s="447"/>
      <c r="O283" s="1737"/>
      <c r="P283" s="1737"/>
      <c r="AH283" s="1744">
        <v>0</v>
      </c>
    </row>
    <row s="5599" customFormat="1" customHeight="1" ht="0.75" hidden="1">
      <c r="A284" s="1893"/>
      <c r="B284" s="1893"/>
      <c r="C284" s="482" t="s">
        <v>1254</v>
      </c>
      <c r="D284" s="2575"/>
      <c r="E284" s="2317"/>
      <c r="F284" s="2496"/>
      <c r="G284" s="513"/>
      <c r="H284" s="1613"/>
      <c r="I284" s="764"/>
      <c r="J284" s="684"/>
      <c r="K284" s="1613"/>
      <c r="L284" s="327"/>
      <c r="M284" s="454"/>
      <c r="N284" s="447"/>
      <c r="O284" s="1737"/>
      <c r="P284" s="1737"/>
      <c r="AH284" s="1744">
        <v>0</v>
      </c>
    </row>
    <row s="5599" customFormat="1" customHeight="1" ht="18.75" hidden="1">
      <c r="A285" s="1893" t="s">
        <v>182</v>
      </c>
      <c r="B285" s="1893" t="s">
        <v>183</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301</v>
      </c>
      <c r="M285" s="454"/>
      <c r="N285" s="447"/>
      <c r="O285" s="1737"/>
      <c r="P285" s="1737"/>
      <c r="AH285" s="1744">
        <v>0</v>
      </c>
    </row>
    <row s="5599" customFormat="1" customHeight="1" ht="18.75" hidden="1">
      <c r="A286" s="1893"/>
      <c r="B286" s="1893"/>
      <c r="C286" s="482" t="s">
        <v>1247</v>
      </c>
      <c r="D286" s="2575"/>
      <c r="E286" s="2317"/>
      <c r="F286" s="2496"/>
      <c r="G286" s="2540"/>
      <c r="H286" s="1613"/>
      <c r="I286" s="764" t="s">
        <v>1246</v>
      </c>
      <c r="J286" s="684"/>
      <c r="K286" s="1613"/>
      <c r="L286" s="327"/>
      <c r="M286" s="454"/>
      <c r="N286" s="447"/>
      <c r="O286" s="1737"/>
      <c r="P286" s="1737"/>
      <c r="AH286" s="1744">
        <v>0</v>
      </c>
    </row>
    <row s="5599" customFormat="1" customHeight="1" ht="0.75" hidden="1">
      <c r="A287" s="1893"/>
      <c r="B287" s="1893"/>
      <c r="C287" s="482" t="s">
        <v>1254</v>
      </c>
      <c r="D287" s="2575"/>
      <c r="E287" s="2317"/>
      <c r="F287" s="2496"/>
      <c r="G287" s="513"/>
      <c r="H287" s="1613"/>
      <c r="I287" s="764"/>
      <c r="J287" s="684"/>
      <c r="K287" s="1613"/>
      <c r="L287" s="327"/>
      <c r="M287" s="454"/>
      <c r="N287" s="447"/>
      <c r="O287" s="1737"/>
      <c r="P287" s="1737"/>
      <c r="AH287" s="1744">
        <v>0</v>
      </c>
    </row>
    <row s="5599" customFormat="1" customHeight="1" ht="18.75" hidden="1">
      <c r="A288" s="1893" t="s">
        <v>188</v>
      </c>
      <c r="B288" s="1893" t="s">
        <v>189</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301</v>
      </c>
      <c r="M288" s="454"/>
      <c r="N288" s="447"/>
      <c r="O288" s="1737"/>
      <c r="P288" s="1737"/>
      <c r="AH288" s="1744">
        <v>0</v>
      </c>
    </row>
    <row s="5599" customFormat="1" customHeight="1" ht="18.75" hidden="1">
      <c r="A289" s="1893"/>
      <c r="B289" s="1893"/>
      <c r="C289" s="482" t="s">
        <v>1247</v>
      </c>
      <c r="D289" s="2575"/>
      <c r="E289" s="2317"/>
      <c r="F289" s="2496"/>
      <c r="G289" s="2540"/>
      <c r="H289" s="1613"/>
      <c r="I289" s="764" t="s">
        <v>1246</v>
      </c>
      <c r="J289" s="684"/>
      <c r="K289" s="1613"/>
      <c r="L289" s="327"/>
      <c r="M289" s="454"/>
      <c r="N289" s="447"/>
      <c r="O289" s="1737"/>
      <c r="P289" s="1737"/>
      <c r="AH289" s="1744">
        <v>0</v>
      </c>
    </row>
    <row s="5599" customFormat="1" customHeight="1" ht="0.75" hidden="1">
      <c r="A290" s="1893"/>
      <c r="B290" s="1893"/>
      <c r="C290" s="482" t="s">
        <v>1254</v>
      </c>
      <c r="D290" s="2575"/>
      <c r="E290" s="2317"/>
      <c r="F290" s="2496"/>
      <c r="G290" s="513"/>
      <c r="H290" s="1613"/>
      <c r="I290" s="764"/>
      <c r="J290" s="684"/>
      <c r="K290" s="1613"/>
      <c r="L290" s="327"/>
      <c r="M290" s="454"/>
      <c r="N290" s="447"/>
      <c r="O290" s="1737"/>
      <c r="P290" s="1737"/>
      <c r="AH290" s="1744">
        <v>0</v>
      </c>
    </row>
    <row s="5599" customFormat="1" customHeight="1" ht="18.75" hidden="1">
      <c r="A291" s="1893" t="s">
        <v>194</v>
      </c>
      <c r="B291" s="1893" t="s">
        <v>195</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301</v>
      </c>
      <c r="M291" s="454"/>
      <c r="N291" s="447"/>
      <c r="O291" s="1737"/>
      <c r="P291" s="1737"/>
      <c r="AH291" s="1744">
        <v>0</v>
      </c>
    </row>
    <row s="5599" customFormat="1" customHeight="1" ht="18.75" hidden="1">
      <c r="A292" s="1893"/>
      <c r="B292" s="1893"/>
      <c r="C292" s="482" t="s">
        <v>1247</v>
      </c>
      <c r="D292" s="2575"/>
      <c r="E292" s="2317"/>
      <c r="F292" s="2496"/>
      <c r="G292" s="2540"/>
      <c r="H292" s="1613"/>
      <c r="I292" s="764" t="s">
        <v>1246</v>
      </c>
      <c r="J292" s="684"/>
      <c r="K292" s="1613"/>
      <c r="L292" s="327"/>
      <c r="M292" s="454"/>
      <c r="N292" s="447"/>
      <c r="O292" s="1737"/>
      <c r="P292" s="1737"/>
      <c r="AH292" s="1744">
        <v>0</v>
      </c>
    </row>
    <row s="5599" customFormat="1" customHeight="1" ht="0.75" hidden="1">
      <c r="A293" s="1893"/>
      <c r="B293" s="1893"/>
      <c r="C293" s="482" t="s">
        <v>1254</v>
      </c>
      <c r="D293" s="2575"/>
      <c r="E293" s="2317"/>
      <c r="F293" s="2496"/>
      <c r="G293" s="513"/>
      <c r="H293" s="1613"/>
      <c r="I293" s="764"/>
      <c r="J293" s="684"/>
      <c r="K293" s="1613"/>
      <c r="L293" s="327"/>
      <c r="M293" s="454"/>
      <c r="N293" s="447"/>
      <c r="O293" s="1737"/>
      <c r="P293" s="1737"/>
      <c r="AH293" s="1744">
        <v>0</v>
      </c>
    </row>
    <row s="5599" customFormat="1" customHeight="1" ht="18.75" hidden="1">
      <c r="A294" s="1893" t="s">
        <v>200</v>
      </c>
      <c r="B294" s="1893" t="s">
        <v>201</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301</v>
      </c>
      <c r="M294" s="454"/>
      <c r="N294" s="447"/>
      <c r="O294" s="1737"/>
      <c r="P294" s="1737"/>
      <c r="AH294" s="1744">
        <v>0</v>
      </c>
    </row>
    <row s="5599" customFormat="1" customHeight="1" ht="18.75" hidden="1">
      <c r="A295" s="1893"/>
      <c r="B295" s="1893"/>
      <c r="C295" s="482" t="s">
        <v>1247</v>
      </c>
      <c r="D295" s="2575"/>
      <c r="E295" s="2317"/>
      <c r="F295" s="2496"/>
      <c r="G295" s="2540"/>
      <c r="H295" s="1613"/>
      <c r="I295" s="764" t="s">
        <v>1246</v>
      </c>
      <c r="J295" s="684"/>
      <c r="K295" s="1613"/>
      <c r="L295" s="327"/>
      <c r="M295" s="454"/>
      <c r="N295" s="447"/>
      <c r="O295" s="1737"/>
      <c r="P295" s="1737"/>
      <c r="AH295" s="1744">
        <v>0</v>
      </c>
    </row>
    <row s="5599" customFormat="1" customHeight="1" ht="0.75" hidden="1">
      <c r="A296" s="1893"/>
      <c r="B296" s="1893"/>
      <c r="C296" s="482" t="s">
        <v>1254</v>
      </c>
      <c r="D296" s="2575"/>
      <c r="E296" s="2317"/>
      <c r="F296" s="2496"/>
      <c r="G296" s="513"/>
      <c r="H296" s="1613"/>
      <c r="I296" s="764"/>
      <c r="J296" s="684"/>
      <c r="K296" s="1613"/>
      <c r="L296" s="327"/>
      <c r="M296" s="454"/>
      <c r="N296" s="447"/>
      <c r="O296" s="1737"/>
      <c r="P296" s="1737"/>
      <c r="AH296" s="1744">
        <v>0</v>
      </c>
    </row>
    <row s="5599" customFormat="1" customHeight="1" ht="18.75" hidden="1">
      <c r="A297" s="1893" t="s">
        <v>220</v>
      </c>
      <c r="B297" s="1893" t="s">
        <v>221</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301</v>
      </c>
      <c r="M297" s="454"/>
      <c r="N297" s="447"/>
      <c r="O297" s="1737"/>
      <c r="P297" s="1737"/>
      <c r="AH297" s="1744">
        <v>0</v>
      </c>
    </row>
    <row s="5599" customFormat="1" customHeight="1" ht="18.75" hidden="1">
      <c r="A298" s="1893"/>
      <c r="B298" s="1893"/>
      <c r="C298" s="482" t="s">
        <v>1247</v>
      </c>
      <c r="D298" s="2575"/>
      <c r="E298" s="2317"/>
      <c r="F298" s="2496"/>
      <c r="G298" s="2540"/>
      <c r="H298" s="1613"/>
      <c r="I298" s="764" t="s">
        <v>1246</v>
      </c>
      <c r="J298" s="684"/>
      <c r="K298" s="1613"/>
      <c r="L298" s="327"/>
      <c r="M298" s="454"/>
      <c r="N298" s="447"/>
      <c r="O298" s="1737"/>
      <c r="P298" s="1737"/>
      <c r="AH298" s="1744">
        <v>0</v>
      </c>
    </row>
    <row s="5599" customFormat="1" customHeight="1" ht="0.75" hidden="1">
      <c r="A299" s="1893"/>
      <c r="B299" s="1893"/>
      <c r="C299" s="482" t="s">
        <v>1254</v>
      </c>
      <c r="D299" s="2575"/>
      <c r="E299" s="2317"/>
      <c r="F299" s="2496"/>
      <c r="G299" s="513"/>
      <c r="H299" s="1613"/>
      <c r="I299" s="764"/>
      <c r="J299" s="684"/>
      <c r="K299" s="1613"/>
      <c r="L299" s="327"/>
      <c r="M299" s="454"/>
      <c r="N299" s="447"/>
      <c r="O299" s="1737"/>
      <c r="P299" s="1737"/>
      <c r="AH299" s="1744">
        <v>0</v>
      </c>
    </row>
    <row s="5599" customFormat="1" customHeight="1" ht="18.75" hidden="1">
      <c r="A300" s="1893" t="s">
        <v>225</v>
      </c>
      <c r="B300" s="1893" t="s">
        <v>226</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301</v>
      </c>
      <c r="M300" s="454"/>
      <c r="N300" s="447"/>
      <c r="O300" s="1737"/>
      <c r="P300" s="1737"/>
      <c r="AH300" s="1744">
        <v>0</v>
      </c>
    </row>
    <row s="5599" customFormat="1" customHeight="1" ht="18.75" hidden="1">
      <c r="A301" s="1893"/>
      <c r="B301" s="1893"/>
      <c r="C301" s="482" t="s">
        <v>1247</v>
      </c>
      <c r="D301" s="2575"/>
      <c r="E301" s="2317"/>
      <c r="F301" s="2496"/>
      <c r="G301" s="2540"/>
      <c r="H301" s="1613"/>
      <c r="I301" s="764" t="s">
        <v>1246</v>
      </c>
      <c r="J301" s="684"/>
      <c r="K301" s="1613"/>
      <c r="L301" s="327"/>
      <c r="M301" s="454"/>
      <c r="N301" s="447"/>
      <c r="O301" s="1737"/>
      <c r="P301" s="1737"/>
      <c r="AH301" s="1744">
        <v>0</v>
      </c>
    </row>
    <row s="5599" customFormat="1" customHeight="1" ht="0.75" hidden="1">
      <c r="A302" s="1893"/>
      <c r="B302" s="1893"/>
      <c r="C302" s="482" t="s">
        <v>1254</v>
      </c>
      <c r="D302" s="2575"/>
      <c r="E302" s="2317"/>
      <c r="F302" s="2496"/>
      <c r="G302" s="513"/>
      <c r="H302" s="1613"/>
      <c r="I302" s="764"/>
      <c r="J302" s="684"/>
      <c r="K302" s="1613"/>
      <c r="L302" s="327"/>
      <c r="M302" s="454"/>
      <c r="N302" s="447"/>
      <c r="O302" s="1737"/>
      <c r="P302" s="1737"/>
      <c r="AH302" s="1744">
        <v>0</v>
      </c>
    </row>
    <row s="5599" customFormat="1" customHeight="1" ht="18.75" hidden="1">
      <c r="A303" s="1893" t="s">
        <v>230</v>
      </c>
      <c r="B303" s="1893" t="s">
        <v>231</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301</v>
      </c>
      <c r="M303" s="454"/>
      <c r="N303" s="447"/>
      <c r="O303" s="1737"/>
      <c r="P303" s="1737"/>
      <c r="AH303" s="1744">
        <v>0</v>
      </c>
    </row>
    <row s="5599" customFormat="1" customHeight="1" ht="18.75" hidden="1">
      <c r="A304" s="1893"/>
      <c r="B304" s="1893"/>
      <c r="C304" s="482" t="s">
        <v>1247</v>
      </c>
      <c r="D304" s="2575"/>
      <c r="E304" s="2317"/>
      <c r="F304" s="2496"/>
      <c r="G304" s="2540"/>
      <c r="H304" s="1613"/>
      <c r="I304" s="764" t="s">
        <v>1246</v>
      </c>
      <c r="J304" s="684"/>
      <c r="K304" s="1613"/>
      <c r="L304" s="327"/>
      <c r="M304" s="454"/>
      <c r="N304" s="447"/>
      <c r="O304" s="1737"/>
      <c r="P304" s="1737"/>
      <c r="AH304" s="1744">
        <v>0</v>
      </c>
    </row>
    <row s="5599" customFormat="1" customHeight="1" ht="0.75" hidden="1">
      <c r="A305" s="1893"/>
      <c r="B305" s="1893"/>
      <c r="C305" s="482" t="s">
        <v>1254</v>
      </c>
      <c r="D305" s="2575"/>
      <c r="E305" s="2317"/>
      <c r="F305" s="2496"/>
      <c r="G305" s="513"/>
      <c r="H305" s="1613"/>
      <c r="I305" s="764"/>
      <c r="J305" s="684"/>
      <c r="K305" s="1613"/>
      <c r="L305" s="327"/>
      <c r="M305" s="454"/>
      <c r="N305" s="447"/>
      <c r="O305" s="1737"/>
      <c r="P305" s="1737"/>
      <c r="AH305" s="1744">
        <v>0</v>
      </c>
    </row>
    <row s="5599" customFormat="1" customHeight="1" ht="18.75" hidden="1">
      <c r="A306" s="1893" t="s">
        <v>235</v>
      </c>
      <c r="B306" s="1893" t="s">
        <v>236</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301</v>
      </c>
      <c r="M306" s="454"/>
      <c r="N306" s="447"/>
      <c r="O306" s="1737"/>
      <c r="P306" s="1737"/>
      <c r="AH306" s="1744">
        <v>0</v>
      </c>
    </row>
    <row s="5599" customFormat="1" customHeight="1" ht="18.75" hidden="1">
      <c r="A307" s="1893"/>
      <c r="B307" s="1893"/>
      <c r="C307" s="482" t="s">
        <v>1247</v>
      </c>
      <c r="D307" s="2575"/>
      <c r="E307" s="2317"/>
      <c r="F307" s="2496"/>
      <c r="G307" s="2540"/>
      <c r="H307" s="1613"/>
      <c r="I307" s="764" t="s">
        <v>1246</v>
      </c>
      <c r="J307" s="684"/>
      <c r="K307" s="1613"/>
      <c r="L307" s="327"/>
      <c r="M307" s="454"/>
      <c r="N307" s="447"/>
      <c r="O307" s="1737"/>
      <c r="P307" s="1737"/>
      <c r="AH307" s="1744">
        <v>0</v>
      </c>
    </row>
    <row s="5599" customFormat="1" customHeight="1" ht="0.75" hidden="1">
      <c r="A308" s="1893"/>
      <c r="B308" s="1893"/>
      <c r="C308" s="482" t="s">
        <v>1254</v>
      </c>
      <c r="D308" s="2575"/>
      <c r="E308" s="2317"/>
      <c r="F308" s="2496"/>
      <c r="G308" s="513"/>
      <c r="H308" s="1613"/>
      <c r="I308" s="764"/>
      <c r="J308" s="684"/>
      <c r="K308" s="1613"/>
      <c r="L308" s="327"/>
      <c r="M308" s="454"/>
      <c r="N308" s="447"/>
      <c r="O308" s="1737"/>
      <c r="P308" s="1737"/>
      <c r="AH308" s="1744">
        <v>0</v>
      </c>
    </row>
    <row s="5599" customFormat="1" customHeight="1" ht="18.75" hidden="1">
      <c r="A309" s="1893" t="s">
        <v>240</v>
      </c>
      <c r="B309" s="1893" t="s">
        <v>241</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301</v>
      </c>
      <c r="M309" s="454"/>
      <c r="N309" s="447"/>
      <c r="O309" s="1737"/>
      <c r="P309" s="1737"/>
      <c r="AH309" s="1744">
        <v>0</v>
      </c>
    </row>
    <row s="5599" customFormat="1" customHeight="1" ht="18.75" hidden="1">
      <c r="A310" s="1893"/>
      <c r="B310" s="1893"/>
      <c r="C310" s="482" t="s">
        <v>1247</v>
      </c>
      <c r="D310" s="2575"/>
      <c r="E310" s="2317"/>
      <c r="F310" s="2496"/>
      <c r="G310" s="2540"/>
      <c r="H310" s="1613"/>
      <c r="I310" s="764" t="s">
        <v>1246</v>
      </c>
      <c r="J310" s="684"/>
      <c r="K310" s="1613"/>
      <c r="L310" s="327"/>
      <c r="M310" s="454"/>
      <c r="N310" s="447"/>
      <c r="O310" s="1737"/>
      <c r="P310" s="1737"/>
      <c r="AH310" s="1744">
        <v>0</v>
      </c>
    </row>
    <row s="5599" customFormat="1" customHeight="1" ht="0.75" hidden="1">
      <c r="A311" s="1893"/>
      <c r="B311" s="1893"/>
      <c r="C311" s="482" t="s">
        <v>1254</v>
      </c>
      <c r="D311" s="2575"/>
      <c r="E311" s="2317"/>
      <c r="F311" s="2496"/>
      <c r="G311" s="513"/>
      <c r="H311" s="1613"/>
      <c r="I311" s="764"/>
      <c r="J311" s="684"/>
      <c r="K311" s="1613"/>
      <c r="L311" s="327"/>
      <c r="M311" s="454"/>
      <c r="N311" s="447"/>
      <c r="O311" s="1737"/>
      <c r="P311" s="1737"/>
      <c r="AH311" s="1744">
        <v>0</v>
      </c>
    </row>
    <row s="5599" customFormat="1" customHeight="1" ht="18.75" hidden="1">
      <c r="A312" s="1893" t="s">
        <v>245</v>
      </c>
      <c r="B312" s="1893" t="s">
        <v>246</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301</v>
      </c>
      <c r="M312" s="454"/>
      <c r="N312" s="447"/>
      <c r="O312" s="1737"/>
      <c r="P312" s="1737"/>
      <c r="AH312" s="1744">
        <v>0</v>
      </c>
    </row>
    <row s="5599" customFormat="1" customHeight="1" ht="18.75" hidden="1">
      <c r="A313" s="1893"/>
      <c r="B313" s="1893"/>
      <c r="C313" s="482" t="s">
        <v>1247</v>
      </c>
      <c r="D313" s="2575"/>
      <c r="E313" s="2317"/>
      <c r="F313" s="2496"/>
      <c r="G313" s="2540"/>
      <c r="H313" s="1613"/>
      <c r="I313" s="764" t="s">
        <v>1246</v>
      </c>
      <c r="J313" s="684"/>
      <c r="K313" s="1613"/>
      <c r="L313" s="327"/>
      <c r="M313" s="454"/>
      <c r="N313" s="447"/>
      <c r="O313" s="1737"/>
      <c r="P313" s="1737"/>
      <c r="AH313" s="1744">
        <v>0</v>
      </c>
    </row>
    <row s="5599" customFormat="1" customHeight="1" ht="0.75" hidden="1">
      <c r="A314" s="1893"/>
      <c r="B314" s="1893"/>
      <c r="C314" s="482" t="s">
        <v>1254</v>
      </c>
      <c r="D314" s="2575"/>
      <c r="E314" s="2317"/>
      <c r="F314" s="2496"/>
      <c r="G314" s="513"/>
      <c r="H314" s="1613"/>
      <c r="I314" s="764"/>
      <c r="J314" s="684"/>
      <c r="K314" s="1613"/>
      <c r="L314" s="327"/>
      <c r="M314" s="454"/>
      <c r="N314" s="447"/>
      <c r="O314" s="1737"/>
      <c r="P314" s="1737"/>
      <c r="AH314" s="1744">
        <v>0</v>
      </c>
    </row>
    <row s="5599" customFormat="1" customHeight="1" ht="18.75" hidden="1">
      <c r="A315" s="1893" t="s">
        <v>250</v>
      </c>
      <c r="B315" s="1893" t="s">
        <v>251</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301</v>
      </c>
      <c r="M315" s="454"/>
      <c r="N315" s="447"/>
      <c r="O315" s="1737"/>
      <c r="P315" s="1737"/>
      <c r="AH315" s="1744">
        <v>0</v>
      </c>
    </row>
    <row s="5599" customFormat="1" customHeight="1" ht="18.75" hidden="1">
      <c r="A316" s="1893"/>
      <c r="B316" s="1893"/>
      <c r="C316" s="482" t="s">
        <v>1247</v>
      </c>
      <c r="D316" s="2575"/>
      <c r="E316" s="2317"/>
      <c r="F316" s="2496"/>
      <c r="G316" s="2540"/>
      <c r="H316" s="1613"/>
      <c r="I316" s="764" t="s">
        <v>1246</v>
      </c>
      <c r="J316" s="684"/>
      <c r="K316" s="1613"/>
      <c r="L316" s="327"/>
      <c r="M316" s="454"/>
      <c r="N316" s="447"/>
      <c r="O316" s="1737"/>
      <c r="P316" s="1737"/>
      <c r="AH316" s="1744">
        <v>0</v>
      </c>
    </row>
    <row s="5599" customFormat="1" customHeight="1" ht="0.75" hidden="1">
      <c r="A317" s="1893"/>
      <c r="B317" s="1893"/>
      <c r="C317" s="482" t="s">
        <v>1254</v>
      </c>
      <c r="D317" s="2575"/>
      <c r="E317" s="2317"/>
      <c r="F317" s="2496"/>
      <c r="G317" s="513"/>
      <c r="H317" s="1613"/>
      <c r="I317" s="764"/>
      <c r="J317" s="684"/>
      <c r="K317" s="1613"/>
      <c r="L317" s="327"/>
      <c r="M317" s="454"/>
      <c r="N317" s="447"/>
      <c r="O317" s="1737"/>
      <c r="P317" s="1737"/>
      <c r="AH317" s="1744">
        <v>0</v>
      </c>
    </row>
    <row s="5599" customFormat="1" customHeight="1" ht="18.75" hidden="1">
      <c r="A318" s="1893" t="s">
        <v>255</v>
      </c>
      <c r="B318" s="1893" t="s">
        <v>256</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301</v>
      </c>
      <c r="M318" s="454"/>
      <c r="N318" s="447"/>
      <c r="O318" s="1737"/>
      <c r="P318" s="1737"/>
      <c r="AH318" s="1744">
        <v>0</v>
      </c>
    </row>
    <row s="5599" customFormat="1" customHeight="1" ht="18.75" hidden="1">
      <c r="A319" s="1893"/>
      <c r="B319" s="1893"/>
      <c r="C319" s="482" t="s">
        <v>1247</v>
      </c>
      <c r="D319" s="2575"/>
      <c r="E319" s="2317"/>
      <c r="F319" s="2496"/>
      <c r="G319" s="2540"/>
      <c r="H319" s="1613"/>
      <c r="I319" s="764" t="s">
        <v>1246</v>
      </c>
      <c r="J319" s="684"/>
      <c r="K319" s="1613"/>
      <c r="L319" s="327"/>
      <c r="M319" s="454"/>
      <c r="N319" s="447"/>
      <c r="O319" s="1737"/>
      <c r="P319" s="1737"/>
      <c r="AH319" s="1744">
        <v>0</v>
      </c>
    </row>
    <row s="5599" customFormat="1" customHeight="1" ht="0.75" hidden="1">
      <c r="A320" s="1893"/>
      <c r="B320" s="1893"/>
      <c r="C320" s="482" t="s">
        <v>1254</v>
      </c>
      <c r="D320" s="2575"/>
      <c r="E320" s="2317"/>
      <c r="F320" s="2496"/>
      <c r="G320" s="513"/>
      <c r="H320" s="1613"/>
      <c r="I320" s="764"/>
      <c r="J320" s="684"/>
      <c r="K320" s="1613"/>
      <c r="L320" s="327"/>
      <c r="M320" s="454"/>
      <c r="N320" s="447"/>
      <c r="O320" s="1737"/>
      <c r="P320" s="1737"/>
      <c r="AH320" s="1744">
        <v>0</v>
      </c>
    </row>
    <row s="5599" customFormat="1" customHeight="1" ht="18.75" hidden="1">
      <c r="A321" s="1893" t="s">
        <v>260</v>
      </c>
      <c r="B321" s="1893" t="s">
        <v>261</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301</v>
      </c>
      <c r="M321" s="454"/>
      <c r="N321" s="447"/>
      <c r="O321" s="1737"/>
      <c r="P321" s="1737"/>
      <c r="AH321" s="1744">
        <v>0</v>
      </c>
    </row>
    <row s="5599" customFormat="1" customHeight="1" ht="18.75" hidden="1">
      <c r="A322" s="1893"/>
      <c r="B322" s="1893"/>
      <c r="C322" s="482" t="s">
        <v>1247</v>
      </c>
      <c r="D322" s="2575"/>
      <c r="E322" s="2317"/>
      <c r="F322" s="2496"/>
      <c r="G322" s="2540"/>
      <c r="H322" s="1613"/>
      <c r="I322" s="764" t="s">
        <v>1246</v>
      </c>
      <c r="J322" s="684"/>
      <c r="K322" s="1613"/>
      <c r="L322" s="327"/>
      <c r="M322" s="454"/>
      <c r="N322" s="447"/>
      <c r="O322" s="1737"/>
      <c r="P322" s="1737"/>
      <c r="AH322" s="1744">
        <v>0</v>
      </c>
    </row>
    <row s="5599" customFormat="1" customHeight="1" ht="0.75" hidden="1">
      <c r="A323" s="1893"/>
      <c r="B323" s="1893"/>
      <c r="C323" s="482" t="s">
        <v>1254</v>
      </c>
      <c r="D323" s="2575"/>
      <c r="E323" s="2317"/>
      <c r="F323" s="2496"/>
      <c r="G323" s="513"/>
      <c r="H323" s="1613"/>
      <c r="I323" s="764"/>
      <c r="J323" s="684"/>
      <c r="K323" s="1613"/>
      <c r="L323" s="327"/>
      <c r="M323" s="454"/>
      <c r="N323" s="447"/>
      <c r="O323" s="1737"/>
      <c r="P323" s="1737"/>
      <c r="AH323" s="1744">
        <v>0</v>
      </c>
    </row>
    <row s="5599" customFormat="1" customHeight="1" ht="18.75" hidden="1">
      <c r="A324" s="1893" t="s">
        <v>265</v>
      </c>
      <c r="B324" s="1893" t="s">
        <v>266</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301</v>
      </c>
      <c r="M324" s="454"/>
      <c r="N324" s="447"/>
      <c r="O324" s="1737"/>
      <c r="P324" s="1737"/>
      <c r="AH324" s="1744">
        <v>0</v>
      </c>
    </row>
    <row s="5599" customFormat="1" customHeight="1" ht="18.75" hidden="1">
      <c r="A325" s="1893"/>
      <c r="B325" s="1893"/>
      <c r="C325" s="482" t="s">
        <v>1247</v>
      </c>
      <c r="D325" s="2575"/>
      <c r="E325" s="2317"/>
      <c r="F325" s="2496"/>
      <c r="G325" s="2540"/>
      <c r="H325" s="1613"/>
      <c r="I325" s="764" t="s">
        <v>1246</v>
      </c>
      <c r="J325" s="684"/>
      <c r="K325" s="1613"/>
      <c r="L325" s="327"/>
      <c r="M325" s="454"/>
      <c r="N325" s="447"/>
      <c r="O325" s="1737"/>
      <c r="P325" s="1737"/>
      <c r="AH325" s="1744">
        <v>0</v>
      </c>
    </row>
    <row s="5599" customFormat="1" customHeight="1" ht="0.75" hidden="1">
      <c r="A326" s="1893"/>
      <c r="B326" s="1893"/>
      <c r="C326" s="482" t="s">
        <v>1254</v>
      </c>
      <c r="D326" s="2575"/>
      <c r="E326" s="2317"/>
      <c r="F326" s="2496"/>
      <c r="G326" s="513"/>
      <c r="H326" s="1613"/>
      <c r="I326" s="764"/>
      <c r="J326" s="684"/>
      <c r="K326" s="1613"/>
      <c r="L326" s="327"/>
      <c r="M326" s="454"/>
      <c r="N326" s="447"/>
      <c r="O326" s="1737"/>
      <c r="P326" s="1737"/>
      <c r="AH326" s="1744">
        <v>0</v>
      </c>
    </row>
    <row s="5599" customFormat="1" customHeight="1" ht="18.75" hidden="1">
      <c r="A327" s="1893" t="s">
        <v>270</v>
      </c>
      <c r="B327" s="1893" t="s">
        <v>271</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301</v>
      </c>
      <c r="M327" s="454"/>
      <c r="N327" s="447"/>
      <c r="O327" s="1737"/>
      <c r="P327" s="1737"/>
      <c r="AH327" s="1744">
        <v>0</v>
      </c>
    </row>
    <row s="5599" customFormat="1" customHeight="1" ht="18.75" hidden="1">
      <c r="A328" s="1893"/>
      <c r="B328" s="1893"/>
      <c r="C328" s="482" t="s">
        <v>1247</v>
      </c>
      <c r="D328" s="2575"/>
      <c r="E328" s="2317"/>
      <c r="F328" s="2496"/>
      <c r="G328" s="2540"/>
      <c r="H328" s="1613"/>
      <c r="I328" s="764" t="s">
        <v>1246</v>
      </c>
      <c r="J328" s="684"/>
      <c r="K328" s="1613"/>
      <c r="L328" s="327"/>
      <c r="M328" s="454"/>
      <c r="N328" s="447"/>
      <c r="O328" s="1737"/>
      <c r="P328" s="1737"/>
      <c r="AH328" s="1744">
        <v>0</v>
      </c>
    </row>
    <row s="5599" customFormat="1" customHeight="1" ht="1.05">
      <c r="A329" s="1893"/>
      <c r="B329" s="1893"/>
      <c r="C329" s="482" t="s">
        <v>1254</v>
      </c>
      <c r="D329" s="2575"/>
      <c r="E329" s="2317"/>
      <c r="F329" s="2496"/>
      <c r="G329" s="513"/>
      <c r="H329" s="1613"/>
      <c r="I329" s="764"/>
      <c r="J329" s="684"/>
      <c r="K329" s="1613"/>
      <c r="L329" s="327"/>
      <c r="M329" s="454"/>
      <c r="N329" s="447"/>
      <c r="O329" s="1737"/>
      <c r="P329" s="1737"/>
      <c r="AH329" s="1744">
        <v>1</v>
      </c>
    </row>
    <row s="7678"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E23A1-DF37-EBDB-22AE-84723A7AAE55}"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439" width="9.140625" hidden="1" customWidth="1"/>
    <col min="2" max="2" style="5676" width="9.140625" hidden="1" customWidth="1"/>
    <col min="3" max="3" style="6440" width="3.00390625" customWidth="1"/>
    <col min="4" max="4" style="5599" width="6.00390625" customWidth="1"/>
    <col min="5" max="5" style="5599" width="53.00390625" customWidth="1"/>
    <col min="6" max="7" style="5599" width="35.00390625" customWidth="1"/>
    <col min="8" max="8" style="5599" width="89.00390625" customWidth="1"/>
    <col min="9" max="9" style="5599" width="10.00390625" customWidth="1"/>
    <col min="10" max="11" style="5766" width="10.00390625" customWidth="1"/>
    <col min="12" max="17" style="5599" width="10.00390625" customWidth="1"/>
    <col min="18" max="18" style="5599" width="10.57421875" hidden="1"/>
  </cols>
  <sheetData>
    <row customHeight="1" ht="22.5" hidden="1">
      <c r="N1" s="368"/>
      <c r="O1" s="368"/>
      <c r="Q1" s="368"/>
      <c r="R1" s="487" t="s">
        <v>14</v>
      </c>
    </row>
    <row s="5599" customFormat="1" customHeight="1" ht="18.75" hidden="1">
      <c r="A2" s="215"/>
      <c r="B2" s="1273"/>
      <c r="C2" s="1843" t="s">
        <v>684</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599" customFormat="1" customHeight="1" ht="18">
      <c r="A6" s="1782"/>
      <c r="B6" s="1273"/>
      <c r="C6" s="489"/>
      <c r="D6" s="2570" t="str">
        <f>IF(org=0,"Не определено",org)</f>
        <v>ООО "Ростовские тепловые сети"</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295</v>
      </c>
      <c r="E8" s="2322"/>
      <c r="F8" s="2322"/>
      <c r="G8" s="2322"/>
      <c r="H8" s="2502" t="s">
        <v>296</v>
      </c>
      <c r="R8" s="487">
        <v>14</v>
      </c>
    </row>
    <row customHeight="1" ht="24">
      <c r="C9" s="489"/>
      <c r="D9" s="499" t="s">
        <v>88</v>
      </c>
      <c r="E9" s="221" t="s">
        <v>297</v>
      </c>
      <c r="F9" s="221" t="s">
        <v>298</v>
      </c>
      <c r="G9" s="221" t="s">
        <v>385</v>
      </c>
      <c r="H9" s="2502"/>
      <c r="R9" s="487">
        <v>23</v>
      </c>
    </row>
    <row customHeight="1" ht="14.699999999999998">
      <c r="A10" s="456"/>
      <c r="C10" s="489"/>
      <c r="D10" s="260" t="s">
        <v>106</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1255</v>
      </c>
      <c r="R10" s="487">
        <v>14</v>
      </c>
    </row>
    <row customHeight="1" ht="14.699999999999998">
      <c r="A11" s="456"/>
      <c r="C11" s="489"/>
      <c r="D11" s="260" t="s">
        <v>107</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90</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317</v>
      </c>
      <c r="F14" s="462"/>
      <c r="G14" s="314"/>
      <c r="H14" s="2284"/>
      <c r="R14" s="487">
        <v>14</v>
      </c>
    </row>
    <row s="5599"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2A015-CF5A-6F25-3EDA-FA19BB3A9FD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563" width="9.140625" hidden="1" customWidth="1"/>
    <col min="2" max="2" style="5599" width="9.140625" hidden="1" customWidth="1"/>
    <col min="3" max="3" style="7115" width="4.00390625" customWidth="1"/>
    <col min="4" max="4" style="5599" width="6.00390625" customWidth="1"/>
    <col min="5" max="5" style="5599" width="47.00390625" customWidth="1"/>
    <col min="6" max="6" style="5599" width="9.00390625" customWidth="1"/>
    <col min="7" max="7" style="5599" width="25.7109375" hidden="1" customWidth="1"/>
    <col min="8" max="8" style="5599" width="34.00390625" hidden="1" customWidth="1"/>
    <col min="9" max="9" style="5599" width="25.7109375" customWidth="1"/>
    <col min="10" max="10" style="5599" width="33.00390625" customWidth="1"/>
    <col min="11" max="11" style="5676" width="50.00390625" customWidth="1"/>
    <col min="12" max="20" style="5599" width="10.00390625" customWidth="1"/>
    <col min="21" max="21" style="7116" width="10.00390625" customWidth="1"/>
    <col min="22" max="22" style="5599" width="10.57421875" hidden="1"/>
  </cols>
  <sheetData>
    <row s="5676" customFormat="1" customHeight="1" ht="22.5" hidden="1">
      <c r="C1" s="785"/>
      <c r="G1" s="530">
        <v>4</v>
      </c>
      <c r="I1" s="530">
        <v>4</v>
      </c>
      <c r="U1" s="533"/>
      <c r="V1" s="530" t="s">
        <v>14</v>
      </c>
    </row>
    <row s="5599" customFormat="1" customHeight="1" ht="15" hidden="1">
      <c r="A2" s="475"/>
      <c r="C2" s="289"/>
      <c r="D2" s="459"/>
      <c r="E2" s="786"/>
      <c r="F2" s="635"/>
      <c r="G2" s="729"/>
      <c r="H2" s="729"/>
      <c r="I2" s="729"/>
      <c r="J2" s="729"/>
      <c r="U2" s="787"/>
      <c r="V2" s="622">
        <v>0</v>
      </c>
    </row>
    <row s="5676" customFormat="1" customHeight="1" ht="15" hidden="1">
      <c r="C3" s="785"/>
      <c r="U3" s="533"/>
      <c r="V3" s="530">
        <v>0</v>
      </c>
    </row>
    <row customHeight="1" ht="15.75">
      <c r="C4" s="289"/>
      <c r="D4" s="622"/>
      <c r="E4" s="622"/>
      <c r="F4" s="622"/>
      <c r="G4" s="622"/>
      <c r="H4" s="622"/>
      <c r="I4" s="622"/>
      <c r="J4" s="622"/>
      <c r="V4" s="618">
        <v>15</v>
      </c>
    </row>
    <row customHeight="1" ht="66">
      <c r="C5" s="289"/>
      <c r="D5" s="2350" t="s">
        <v>1256</v>
      </c>
      <c r="E5" s="2350"/>
      <c r="F5" s="2350"/>
      <c r="G5" s="2350"/>
      <c r="H5" s="2350"/>
      <c r="I5" s="2350"/>
      <c r="J5" s="2350"/>
      <c r="V5" s="618">
        <v>63</v>
      </c>
    </row>
    <row customHeight="1" ht="15.75">
      <c r="C6" s="289"/>
      <c r="D6" s="2289" t="str">
        <f>IF(org=0,"Не определено",org)</f>
        <v>ООО "Ростовские тепловые сети"</v>
      </c>
      <c r="E6" s="2289"/>
      <c r="F6" s="2289"/>
      <c r="G6" s="2289"/>
      <c r="H6" s="2289"/>
      <c r="I6" s="2289"/>
      <c r="J6" s="2289"/>
      <c r="K6" s="650"/>
      <c r="V6" s="618">
        <v>15</v>
      </c>
    </row>
    <row customHeight="1" ht="15.75">
      <c r="C7" s="289"/>
      <c r="D7" s="865"/>
      <c r="E7" s="622"/>
      <c r="F7" s="622"/>
      <c r="G7" s="650">
        <v>22</v>
      </c>
      <c r="I7" s="650">
        <v>1</v>
      </c>
      <c r="J7" s="865"/>
      <c r="V7" s="618">
        <v>15</v>
      </c>
    </row>
    <row s="5599" customFormat="1" customHeight="1" ht="1.05">
      <c r="A8" s="872"/>
      <c r="C8" s="289"/>
      <c r="D8" s="622"/>
      <c r="E8" s="622"/>
      <c r="F8" s="622"/>
      <c r="G8" s="650"/>
      <c r="H8" s="865"/>
      <c r="I8" s="650" t="s">
        <v>114</v>
      </c>
      <c r="J8" s="865"/>
      <c r="K8" s="530"/>
      <c r="U8" s="788"/>
      <c r="V8" s="871">
        <v>1</v>
      </c>
    </row>
    <row customHeight="1" ht="15.75">
      <c r="C9" s="289"/>
      <c r="D9" s="824"/>
      <c r="E9" s="2480" t="s">
        <v>102</v>
      </c>
      <c r="F9" s="2481"/>
      <c r="G9" s="2508" t="str">
        <f>IF(G8="","",INDEX(DIFFERENTIATION_UNMERGE_VD,MATCH(G8,DIFFERENTIATION_ID_DIFF,0)))</f>
        <v/>
      </c>
      <c r="H9" s="2509"/>
      <c r="I9" s="2508">
        <f>IF(I8="","",INDEX(DIFFERENTIATION_UNMERGE_VD,MATCH(I8,DIFFERENTIATION_ID_DIFF,0)))</f>
        <v>0</v>
      </c>
      <c r="J9" s="2509"/>
      <c r="K9" s="2288" t="s">
        <v>296</v>
      </c>
      <c r="V9" s="618">
        <v>15</v>
      </c>
    </row>
    <row s="5599" customFormat="1" customHeight="1" ht="15.75">
      <c r="A10" s="872"/>
      <c r="C10" s="289"/>
      <c r="D10" s="824"/>
      <c r="E10" s="2480" t="s">
        <v>559</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599" customFormat="1" customHeight="1" ht="15.75">
      <c r="A11" s="872"/>
      <c r="C11" s="289"/>
      <c r="D11" s="824"/>
      <c r="E11" s="2480" t="s">
        <v>560</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599" customFormat="1" customHeight="1" ht="15.75">
      <c r="A12" s="872"/>
      <c r="C12" s="289"/>
      <c r="D12" s="2482" t="s">
        <v>295</v>
      </c>
      <c r="E12" s="2483"/>
      <c r="F12" s="2483"/>
      <c r="G12" s="1000"/>
      <c r="H12" s="1000"/>
      <c r="I12" s="1000"/>
      <c r="J12" s="1000"/>
      <c r="K12" s="2312"/>
      <c r="U12" s="788"/>
      <c r="V12" s="871">
        <v>15</v>
      </c>
    </row>
    <row customHeight="1" ht="35.699999999999996">
      <c r="C13" s="289"/>
      <c r="D13" s="918" t="s">
        <v>88</v>
      </c>
      <c r="E13" s="920" t="s">
        <v>297</v>
      </c>
      <c r="F13" s="920" t="s">
        <v>561</v>
      </c>
      <c r="G13" s="921" t="s">
        <v>298</v>
      </c>
      <c r="H13" s="920" t="s">
        <v>385</v>
      </c>
      <c r="I13" s="921" t="s">
        <v>298</v>
      </c>
      <c r="J13" s="920" t="s">
        <v>385</v>
      </c>
      <c r="K13" s="2345"/>
      <c r="V13" s="618">
        <v>34</v>
      </c>
    </row>
    <row customHeight="1" ht="15" hidden="1">
      <c r="C14" s="289"/>
      <c r="D14" s="706" t="s">
        <v>106</v>
      </c>
      <c r="E14" s="706" t="s">
        <v>107</v>
      </c>
      <c r="F14" s="706" t="s">
        <v>90</v>
      </c>
      <c r="G14" s="772" t="str">
        <f>G1&amp;".1"</f>
        <v>4.1</v>
      </c>
      <c r="H14" s="772"/>
      <c r="I14" s="772" t="str">
        <f>I1&amp;".1"</f>
        <v>4.1</v>
      </c>
      <c r="J14" s="772"/>
      <c r="K14" s="402"/>
      <c r="V14" s="618">
        <v>0</v>
      </c>
    </row>
    <row customHeight="1" ht="22.5" hidden="1">
      <c r="A15" s="618"/>
      <c r="C15" s="639"/>
      <c r="D15" s="634">
        <v>1</v>
      </c>
      <c r="E15" s="790" t="s">
        <v>804</v>
      </c>
      <c r="F15" s="634" t="s">
        <v>805</v>
      </c>
      <c r="G15" s="791"/>
      <c r="H15" s="791"/>
      <c r="I15" s="791"/>
      <c r="J15" s="791"/>
      <c r="K15" s="402" t="s">
        <v>806</v>
      </c>
      <c r="V15" s="618">
        <v>0</v>
      </c>
    </row>
    <row customHeight="1" ht="22.5" hidden="1">
      <c r="A16" s="618"/>
      <c r="C16" s="639"/>
      <c r="D16" s="634">
        <v>2</v>
      </c>
      <c r="E16" s="392" t="s">
        <v>807</v>
      </c>
      <c r="F16" s="634" t="s">
        <v>808</v>
      </c>
      <c r="G16" s="791"/>
      <c r="H16" s="791"/>
      <c r="I16" s="791"/>
      <c r="J16" s="791"/>
      <c r="K16" s="402" t="s">
        <v>809</v>
      </c>
      <c r="V16" s="618">
        <v>0</v>
      </c>
    </row>
    <row customHeight="1" ht="123.75" hidden="1">
      <c r="A17" s="618"/>
      <c r="C17" s="639"/>
      <c r="D17" s="634">
        <v>3</v>
      </c>
      <c r="E17" s="392" t="s">
        <v>1257</v>
      </c>
      <c r="F17" s="634" t="s">
        <v>301</v>
      </c>
      <c r="G17" s="791"/>
      <c r="H17" s="791"/>
      <c r="I17" s="791"/>
      <c r="J17" s="791"/>
      <c r="K17" s="402" t="s">
        <v>1258</v>
      </c>
      <c r="V17" s="618">
        <v>0</v>
      </c>
    </row>
    <row customHeight="1" ht="48.29999999999999">
      <c r="A18" s="618"/>
      <c r="C18" s="639"/>
      <c r="D18" s="634">
        <v>3</v>
      </c>
      <c r="E18" s="392" t="s">
        <v>810</v>
      </c>
      <c r="F18" s="634" t="s">
        <v>301</v>
      </c>
      <c r="G18" s="922" t="s">
        <v>301</v>
      </c>
      <c r="H18" s="923" t="s">
        <v>301</v>
      </c>
      <c r="I18" s="634" t="s">
        <v>301</v>
      </c>
      <c r="J18" s="691" t="s">
        <v>301</v>
      </c>
      <c r="K18" s="402" t="s">
        <v>1259</v>
      </c>
      <c r="V18" s="618">
        <v>46</v>
      </c>
    </row>
    <row customHeight="1" ht="35.699999999999996">
      <c r="A19" s="618"/>
      <c r="C19" s="639"/>
      <c r="D19" s="652" t="s">
        <v>319</v>
      </c>
      <c r="E19" s="672" t="s">
        <v>812</v>
      </c>
      <c r="F19" s="634" t="s">
        <v>813</v>
      </c>
      <c r="G19" s="930"/>
      <c r="H19" s="219"/>
      <c r="I19" s="930"/>
      <c r="J19" s="931"/>
      <c r="K19" s="792"/>
      <c r="V19" s="618">
        <v>34</v>
      </c>
    </row>
    <row customHeight="1" ht="35.699999999999996">
      <c r="A20" s="618"/>
      <c r="C20" s="639"/>
      <c r="D20" s="2003" t="s">
        <v>327</v>
      </c>
      <c r="E20" s="672" t="s">
        <v>814</v>
      </c>
      <c r="F20" s="634" t="s">
        <v>815</v>
      </c>
      <c r="G20" s="930"/>
      <c r="H20" s="219"/>
      <c r="I20" s="930"/>
      <c r="J20" s="219"/>
      <c r="K20" s="792"/>
      <c r="V20" s="618">
        <v>34</v>
      </c>
    </row>
    <row customHeight="1" ht="48.29999999999999">
      <c r="A21" s="618"/>
      <c r="C21" s="639"/>
      <c r="D21" s="2003" t="s">
        <v>329</v>
      </c>
      <c r="E21" s="672" t="s">
        <v>816</v>
      </c>
      <c r="F21" s="634" t="s">
        <v>566</v>
      </c>
      <c r="G21" s="793"/>
      <c r="H21" s="219"/>
      <c r="I21" s="793"/>
      <c r="J21" s="219"/>
      <c r="K21" s="792"/>
      <c r="V21" s="618">
        <v>46</v>
      </c>
    </row>
    <row customHeight="1" ht="67.5" hidden="1">
      <c r="A22" s="618"/>
      <c r="C22" s="639"/>
      <c r="D22" s="634">
        <v>5</v>
      </c>
      <c r="E22" s="392" t="s">
        <v>1260</v>
      </c>
      <c r="F22" s="634" t="s">
        <v>553</v>
      </c>
      <c r="G22" s="794"/>
      <c r="H22" s="795"/>
      <c r="I22" s="794"/>
      <c r="J22" s="795"/>
      <c r="K22" s="402" t="s">
        <v>1261</v>
      </c>
      <c r="V22" s="618">
        <v>0</v>
      </c>
    </row>
    <row customHeight="1" ht="33.75" hidden="1">
      <c r="C23" s="564"/>
      <c r="D23" s="634">
        <v>6</v>
      </c>
      <c r="E23" s="392" t="s">
        <v>1262</v>
      </c>
      <c r="F23" s="634" t="s">
        <v>1263</v>
      </c>
      <c r="G23" s="794"/>
      <c r="H23" s="794"/>
      <c r="I23" s="794"/>
      <c r="J23" s="794"/>
      <c r="K23" s="402" t="s">
        <v>1264</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64B9997-4462-AC05-8D4E-770893D9A09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835" width="32.57421875" customWidth="1"/>
    <col min="2" max="2" style="5737" width="11.00390625" customWidth="1"/>
    <col min="3" max="3" style="5737" width="9.140625"/>
    <col min="4" max="4" style="5737" width="26.57421875" customWidth="1"/>
    <col min="5" max="5" style="7678" width="36.8515625" customWidth="1"/>
    <col min="6" max="6" style="7678" width="23.57421875" customWidth="1"/>
    <col min="7" max="7" style="7678" width="31.421875" customWidth="1"/>
    <col min="8" max="8" style="7678" width="40.8515625" customWidth="1"/>
    <col min="9" max="9" style="7678" width="14.57421875" customWidth="1"/>
    <col min="10" max="10" style="7678" width="26.8515625" customWidth="1"/>
    <col min="11" max="11" style="7678" width="50.00390625" customWidth="1"/>
    <col min="12" max="12" style="7678" width="52.421875" customWidth="1"/>
    <col min="13" max="13" style="7678" width="10.7109375" customWidth="1"/>
    <col min="14" max="14" style="7678" width="55.140625" customWidth="1"/>
    <col min="15" max="15" style="7678" width="31.8515625" customWidth="1"/>
    <col min="16" max="16" style="7678" width="23.8515625" customWidth="1"/>
    <col min="17" max="17" style="7678" width="46.57421875" customWidth="1"/>
    <col min="18" max="18" style="7678" width="24.00390625" customWidth="1"/>
    <col min="19" max="19" style="7678" width="20.57421875" customWidth="1"/>
    <col min="20" max="20" style="7678" width="22.00390625" customWidth="1"/>
    <col min="21" max="22" style="7678" width="26.421875" customWidth="1"/>
    <col min="23" max="23" style="7678" width="8.28125" hidden="1" customWidth="1"/>
    <col min="24" max="24" style="7678" width="59.7109375" customWidth="1"/>
    <col min="25" max="25" style="7678" width="49.140625" customWidth="1"/>
    <col min="26" max="26" style="7678" width="11.140625" customWidth="1"/>
    <col min="27" max="30" style="7678" width="29.00390625" customWidth="1"/>
    <col min="31" max="31" style="7678" width="9.140625"/>
    <col min="32" max="32" style="7678" width="34.7109375" customWidth="1"/>
    <col min="33" max="33" style="7678" width="9.140625"/>
    <col min="34" max="35" style="7678" width="34.421875" customWidth="1"/>
    <col min="36" max="36" style="7678" width="9.140625"/>
    <col min="37" max="37" style="7678" width="24.57421875" customWidth="1"/>
    <col min="38" max="38" style="7678" width="9.140625"/>
    <col min="39" max="39" style="7678" width="26.140625" customWidth="1"/>
    <col min="40" max="40" style="7678" width="1.7109375" customWidth="1"/>
    <col min="41" max="41" style="7678" width="9.140625"/>
    <col min="42" max="43" style="7678" width="47.8515625" customWidth="1"/>
    <col min="44" max="44" style="7678" width="1.7109375" customWidth="1"/>
    <col min="45" max="45" style="7678" width="21.421875" customWidth="1"/>
    <col min="46" max="46" style="7678" width="1.7109375" customWidth="1"/>
    <col min="47" max="47" style="7678" width="31.28125" customWidth="1"/>
    <col min="48" max="48" style="7678" width="1.7109375" customWidth="1"/>
    <col min="49" max="50" style="7678" width="9.140625"/>
    <col min="51" max="51" style="7678" width="3.7109375" customWidth="1"/>
    <col min="52" max="52" style="7678" width="60.8515625" customWidth="1"/>
    <col min="53" max="53" style="7678" width="49.28125" customWidth="1"/>
    <col min="54" max="54" style="7678" width="35.140625" customWidth="1"/>
    <col min="55" max="55" style="7678" width="9.140625"/>
    <col min="56" max="56" style="7678" width="1.7109375" customWidth="1"/>
    <col min="57" max="57" style="7836" width="12.57421875" customWidth="1"/>
    <col min="58" max="58" style="7836" width="14.28125" customWidth="1"/>
    <col min="59" max="59" style="7678" width="30.7109375" customWidth="1"/>
    <col min="60" max="60" style="7837" width="40.7109375" customWidth="1"/>
    <col min="61" max="61" style="7837" width="15.00390625" customWidth="1"/>
    <col min="62" max="62" style="7837" width="40.7109375" customWidth="1"/>
    <col min="63" max="63" style="7837" width="2.7109375" customWidth="1"/>
    <col min="64" max="64" style="7837" width="44.7109375" customWidth="1"/>
    <col min="65" max="65" style="7837" width="2.7109375" customWidth="1"/>
    <col min="66" max="66" style="7837" width="40.7109375" customWidth="1"/>
    <col min="67" max="68" style="7678" width="9.140625"/>
    <col min="69" max="69" style="7678" width="18.140625" customWidth="1"/>
    <col min="70" max="70" style="7678" width="57.8515625" customWidth="1"/>
    <col min="71" max="71" style="7678" width="1.7109375" customWidth="1"/>
    <col min="72" max="72" style="7678" width="22.57421875" customWidth="1"/>
    <col min="73" max="73" style="7678" width="57.8515625" customWidth="1"/>
    <col min="74" max="74" style="7678" width="1.7109375" customWidth="1"/>
    <col min="75" max="75" style="7678" width="22.57421875" customWidth="1"/>
    <col min="76" max="76" style="7678" width="57.8515625" customWidth="1"/>
    <col min="77" max="77" style="7678" width="1.7109375" customWidth="1"/>
    <col min="78" max="78" style="7678" width="22.57421875" customWidth="1"/>
    <col min="79" max="79" style="7678" width="57.8515625" customWidth="1"/>
    <col min="80" max="81" style="7678" width="9.140625"/>
    <col min="82" max="82" style="7678" width="49.57421875" customWidth="1"/>
  </cols>
  <sheetData>
    <row s="7738" customFormat="1" customHeight="1" ht="11.25">
      <c r="A1" s="1180" t="s">
        <v>1265</v>
      </c>
      <c r="B1" s="1180" t="s">
        <v>1266</v>
      </c>
      <c r="C1" s="1180" t="s">
        <v>1267</v>
      </c>
      <c r="D1" s="1180" t="s">
        <v>1268</v>
      </c>
      <c r="E1" s="1180" t="s">
        <v>1269</v>
      </c>
      <c r="F1" s="1180" t="s">
        <v>1270</v>
      </c>
      <c r="G1" s="1180" t="s">
        <v>1271</v>
      </c>
      <c r="H1" s="1180" t="s">
        <v>1272</v>
      </c>
      <c r="I1" s="1180" t="s">
        <v>1273</v>
      </c>
      <c r="J1" s="1180" t="s">
        <v>1274</v>
      </c>
      <c r="K1" s="1180" t="s">
        <v>1275</v>
      </c>
      <c r="L1" s="1180" t="s">
        <v>1276</v>
      </c>
      <c r="M1" s="1180"/>
      <c r="N1" s="1180" t="s">
        <v>1277</v>
      </c>
      <c r="O1" s="1180" t="s">
        <v>1278</v>
      </c>
      <c r="P1" s="1180" t="s">
        <v>1279</v>
      </c>
      <c r="Q1" s="1180" t="s">
        <v>1280</v>
      </c>
      <c r="R1" s="1180" t="s">
        <v>1281</v>
      </c>
      <c r="S1" s="1180" t="s">
        <v>1282</v>
      </c>
      <c r="T1" s="1180" t="s">
        <v>1283</v>
      </c>
      <c r="U1" s="1180" t="s">
        <v>1284</v>
      </c>
      <c r="V1" s="1180"/>
      <c r="W1" s="910" t="s">
        <v>1285</v>
      </c>
      <c r="X1" s="1180" t="s">
        <v>1286</v>
      </c>
      <c r="Y1" s="1180" t="s">
        <v>1287</v>
      </c>
      <c r="Z1" s="1180"/>
      <c r="AA1" s="1180" t="s">
        <v>1288</v>
      </c>
      <c r="AB1" s="1180"/>
      <c r="AC1" s="1180" t="s">
        <v>1289</v>
      </c>
      <c r="AD1" s="1180"/>
      <c r="AF1" s="1180" t="s">
        <v>1290</v>
      </c>
      <c r="AH1" s="1180" t="s">
        <v>1291</v>
      </c>
      <c r="AI1" s="1180" t="s">
        <v>1292</v>
      </c>
      <c r="AK1" s="1180" t="s">
        <v>1293</v>
      </c>
      <c r="AM1" s="1180" t="s">
        <v>1294</v>
      </c>
      <c r="AP1" s="1180" t="s">
        <v>1295</v>
      </c>
      <c r="AQ1" s="1180" t="s">
        <v>1296</v>
      </c>
      <c r="AS1" s="1180" t="s">
        <v>1297</v>
      </c>
      <c r="AU1" s="1180" t="s">
        <v>1298</v>
      </c>
      <c r="AW1" s="1180" t="s">
        <v>1299</v>
      </c>
      <c r="AX1" s="1180" t="s">
        <v>1300</v>
      </c>
      <c r="AZ1" s="1265" t="s">
        <v>1301</v>
      </c>
      <c r="BB1" s="1180" t="s">
        <v>1302</v>
      </c>
      <c r="BC1" s="1180"/>
      <c r="BE1" s="1180" t="s">
        <v>1303</v>
      </c>
      <c r="BF1" s="1180" t="s">
        <v>1304</v>
      </c>
      <c r="BH1" s="1182" t="s">
        <v>803</v>
      </c>
      <c r="BI1" s="1183"/>
      <c r="BJ1" s="1184" t="s">
        <v>1305</v>
      </c>
      <c r="BK1" s="1183"/>
      <c r="BL1" s="1185" t="s">
        <v>902</v>
      </c>
      <c r="BM1" s="1183"/>
      <c r="BN1" s="1186" t="s">
        <v>1306</v>
      </c>
      <c r="BS1" s="1540"/>
    </row>
    <row customHeight="1" ht="11.25">
      <c r="A2" s="1187" t="s">
        <v>1307</v>
      </c>
      <c r="B2" s="1188">
        <v>2000</v>
      </c>
      <c r="C2" s="1188">
        <v>2022</v>
      </c>
      <c r="D2" s="1188" t="s">
        <v>65</v>
      </c>
      <c r="E2" s="1189" t="s">
        <v>1308</v>
      </c>
      <c r="F2" s="1189" t="s">
        <v>1309</v>
      </c>
      <c r="G2" s="1189" t="s">
        <v>1310</v>
      </c>
      <c r="H2" s="1190" t="s">
        <v>54</v>
      </c>
      <c r="I2" s="1189" t="s">
        <v>106</v>
      </c>
      <c r="J2" s="1189" t="s">
        <v>1311</v>
      </c>
      <c r="K2" s="1191" t="s">
        <v>1312</v>
      </c>
      <c r="L2" s="1192"/>
      <c r="M2" s="1191">
        <v>1</v>
      </c>
      <c r="N2" s="1275" t="s">
        <v>1313</v>
      </c>
      <c r="O2" s="1190" t="s">
        <v>1314</v>
      </c>
      <c r="P2" s="1193" t="s">
        <v>1315</v>
      </c>
      <c r="Q2" s="1194" t="s">
        <v>1316</v>
      </c>
      <c r="R2" s="256" t="s">
        <v>1317</v>
      </c>
      <c r="S2" s="256" t="s">
        <v>1318</v>
      </c>
      <c r="T2" s="1195" t="s">
        <v>1319</v>
      </c>
      <c r="U2" s="1192" t="s">
        <v>1320</v>
      </c>
      <c r="V2" s="1196">
        <v>1</v>
      </c>
      <c r="W2" s="1197"/>
      <c r="X2" s="1197" t="s">
        <v>1321</v>
      </c>
      <c r="Y2" s="1188" t="s">
        <v>1322</v>
      </c>
      <c r="Z2" s="1198"/>
      <c r="AA2" s="1188" t="s">
        <v>1323</v>
      </c>
      <c r="AB2" s="1199" t="s">
        <v>1323</v>
      </c>
      <c r="AC2" s="1188" t="s">
        <v>1324</v>
      </c>
      <c r="AD2" s="1199" t="s">
        <v>1324</v>
      </c>
      <c r="AF2" s="1190" t="s">
        <v>1320</v>
      </c>
      <c r="AH2" s="1189" t="s">
        <v>1325</v>
      </c>
      <c r="AI2" s="1189" t="s">
        <v>1325</v>
      </c>
      <c r="AK2" s="1189" t="s">
        <v>1326</v>
      </c>
      <c r="AM2" s="1189" t="s">
        <v>1327</v>
      </c>
      <c r="AP2" s="1200" t="s">
        <v>1321</v>
      </c>
      <c r="AQ2" s="1201" t="s">
        <v>1321</v>
      </c>
      <c r="AS2" s="1188" t="s">
        <v>1328</v>
      </c>
      <c r="AU2" s="1233" t="s">
        <v>1329</v>
      </c>
      <c r="AW2" s="1233" t="s">
        <v>1330</v>
      </c>
      <c r="AX2" s="1233" t="s">
        <v>1330</v>
      </c>
      <c r="AZ2" s="1233" t="s">
        <v>52</v>
      </c>
      <c r="BB2" s="1233" t="s">
        <v>1331</v>
      </c>
      <c r="BC2" s="1233" t="s">
        <v>1332</v>
      </c>
      <c r="BE2" s="1233">
        <v>2000</v>
      </c>
      <c r="BF2" s="1233" t="s">
        <v>1333</v>
      </c>
    </row>
    <row customHeight="1" ht="11.25">
      <c r="A3" s="1187" t="s">
        <v>1334</v>
      </c>
      <c r="B3" s="1188">
        <v>2001</v>
      </c>
      <c r="C3" s="1188">
        <v>2023</v>
      </c>
      <c r="D3" s="1188" t="s">
        <v>19</v>
      </c>
      <c r="E3" s="1189" t="s">
        <v>1335</v>
      </c>
      <c r="F3" s="1189" t="s">
        <v>1336</v>
      </c>
      <c r="G3" s="1189" t="s">
        <v>1337</v>
      </c>
      <c r="H3" s="1190" t="s">
        <v>1338</v>
      </c>
      <c r="I3" s="1189" t="s">
        <v>107</v>
      </c>
      <c r="J3" s="1189" t="s">
        <v>551</v>
      </c>
      <c r="K3" s="1191" t="s">
        <v>1339</v>
      </c>
      <c r="L3" s="1192">
        <f>_xlfn.IFERROR(MATCH(K3,OFFER_METHOD,0),0)</f>
        <v>0</v>
      </c>
      <c r="M3" s="1191">
        <v>2</v>
      </c>
      <c r="N3" s="1275" t="s">
        <v>1340</v>
      </c>
      <c r="O3" s="1190" t="s">
        <v>1341</v>
      </c>
      <c r="P3" s="1193" t="s">
        <v>37</v>
      </c>
      <c r="Q3" s="1194" t="s">
        <v>1342</v>
      </c>
      <c r="R3" s="256" t="s">
        <v>1343</v>
      </c>
      <c r="S3" s="256" t="s">
        <v>1344</v>
      </c>
      <c r="T3" s="1195" t="s">
        <v>1345</v>
      </c>
      <c r="U3" s="1192" t="s">
        <v>1346</v>
      </c>
      <c r="V3" s="1196">
        <v>2</v>
      </c>
      <c r="W3" s="1197"/>
      <c r="X3" s="1197" t="s">
        <v>1347</v>
      </c>
      <c r="Y3" s="1188" t="s">
        <v>1322</v>
      </c>
      <c r="Z3" s="1198"/>
      <c r="AA3" s="1188" t="s">
        <v>1348</v>
      </c>
      <c r="AB3" s="1199" t="s">
        <v>1348</v>
      </c>
      <c r="AC3" s="1188" t="s">
        <v>1349</v>
      </c>
      <c r="AD3" s="1199" t="s">
        <v>1349</v>
      </c>
      <c r="AF3" s="1190" t="s">
        <v>1346</v>
      </c>
      <c r="AH3" s="1189" t="s">
        <v>1350</v>
      </c>
      <c r="AI3" s="1189" t="s">
        <v>1351</v>
      </c>
      <c r="AK3" s="1189" t="s">
        <v>1352</v>
      </c>
      <c r="AM3" s="1189" t="s">
        <v>1353</v>
      </c>
      <c r="AP3" s="1200" t="s">
        <v>1354</v>
      </c>
      <c r="AQ3" s="1201" t="s">
        <v>1354</v>
      </c>
      <c r="AS3" s="1188" t="s">
        <v>1355</v>
      </c>
      <c r="AU3" s="1233" t="s">
        <v>1356</v>
      </c>
      <c r="AW3" s="1233" t="s">
        <v>1357</v>
      </c>
      <c r="AX3" s="1233" t="s">
        <v>1357</v>
      </c>
      <c r="AZ3" s="1233" t="s">
        <v>1358</v>
      </c>
      <c r="BB3" s="1233" t="s">
        <v>1359</v>
      </c>
      <c r="BC3" s="1233" t="s">
        <v>1332</v>
      </c>
      <c r="BE3" s="1233">
        <v>2001</v>
      </c>
      <c r="BF3" s="1233" t="s">
        <v>1360</v>
      </c>
      <c r="BH3" s="1180" t="s">
        <v>1361</v>
      </c>
      <c r="BJ3" s="1180" t="s">
        <v>1362</v>
      </c>
      <c r="BL3" s="1180" t="s">
        <v>1363</v>
      </c>
      <c r="BN3" s="1180" t="s">
        <v>1364</v>
      </c>
      <c r="BR3" s="1180" t="s">
        <v>1365</v>
      </c>
      <c r="BS3" s="1541"/>
      <c r="BT3" s="1183"/>
      <c r="BU3" s="1180" t="s">
        <v>1366</v>
      </c>
      <c r="BV3" s="1183"/>
      <c r="BW3" s="1803"/>
      <c r="BX3" s="1805" t="s">
        <v>1367</v>
      </c>
      <c r="CA3" s="1180" t="s">
        <v>1368</v>
      </c>
    </row>
    <row customHeight="1" ht="11.25">
      <c r="A4" s="1187" t="s">
        <v>1369</v>
      </c>
      <c r="B4" s="1188">
        <v>2002</v>
      </c>
      <c r="C4" s="1188">
        <v>2024</v>
      </c>
      <c r="E4" s="1189" t="s">
        <v>1370</v>
      </c>
      <c r="F4" s="1189" t="s">
        <v>1371</v>
      </c>
      <c r="H4" s="1190" t="s">
        <v>1372</v>
      </c>
      <c r="I4" s="1189" t="s">
        <v>90</v>
      </c>
      <c r="J4" s="1189" t="s">
        <v>1373</v>
      </c>
      <c r="K4" s="1191" t="s">
        <v>1374</v>
      </c>
      <c r="L4" s="1192">
        <f>_xlfn.IFERROR(MATCH(K4,OFFER_METHOD,0),0)</f>
        <v>0</v>
      </c>
      <c r="M4" s="1191">
        <v>3</v>
      </c>
      <c r="N4" s="1275" t="s">
        <v>1375</v>
      </c>
      <c r="O4" s="1189" t="s">
        <v>1376</v>
      </c>
      <c r="Q4" s="1194" t="s">
        <v>1377</v>
      </c>
      <c r="R4" s="256" t="s">
        <v>1378</v>
      </c>
      <c r="S4" s="256" t="s">
        <v>1379</v>
      </c>
      <c r="T4" s="1195" t="s">
        <v>1380</v>
      </c>
      <c r="U4" s="1192" t="s">
        <v>1381</v>
      </c>
      <c r="V4" s="1196">
        <v>3</v>
      </c>
      <c r="W4" s="1197"/>
      <c r="X4" s="1197" t="s">
        <v>1382</v>
      </c>
      <c r="Y4" s="1188" t="s">
        <v>1322</v>
      </c>
      <c r="Z4" s="1204"/>
      <c r="AC4" s="1188" t="s">
        <v>1383</v>
      </c>
      <c r="AD4" s="1199" t="s">
        <v>1383</v>
      </c>
      <c r="AF4" s="1190" t="s">
        <v>1381</v>
      </c>
      <c r="AH4" s="1190" t="s">
        <v>1384</v>
      </c>
      <c r="AK4" s="1189" t="s">
        <v>1385</v>
      </c>
      <c r="AM4" s="1189" t="s">
        <v>1386</v>
      </c>
      <c r="AP4" s="1200" t="s">
        <v>1347</v>
      </c>
      <c r="AQ4" s="1201" t="s">
        <v>1347</v>
      </c>
      <c r="AS4" s="1188" t="s">
        <v>1387</v>
      </c>
      <c r="AU4" s="1233" t="s">
        <v>1388</v>
      </c>
      <c r="AW4" s="1233" t="s">
        <v>1389</v>
      </c>
      <c r="AX4" s="1233" t="s">
        <v>1389</v>
      </c>
      <c r="AZ4" s="1233" t="s">
        <v>1390</v>
      </c>
      <c r="BB4" s="1233" t="s">
        <v>1391</v>
      </c>
      <c r="BC4" s="1233" t="s">
        <v>1392</v>
      </c>
      <c r="BE4" s="1233">
        <v>2002</v>
      </c>
      <c r="BF4" s="1233" t="s">
        <v>1393</v>
      </c>
      <c r="BH4" s="1181" t="s">
        <v>1394</v>
      </c>
      <c r="BJ4" s="1181" t="s">
        <v>1394</v>
      </c>
      <c r="BL4" s="1181" t="s">
        <v>1394</v>
      </c>
      <c r="BN4" s="1181" t="s">
        <v>1394</v>
      </c>
      <c r="BQ4" s="1545" t="s">
        <v>1395</v>
      </c>
      <c r="BR4" s="1272" t="s">
        <v>1396</v>
      </c>
      <c r="BS4" s="387"/>
      <c r="BT4" s="1545" t="s">
        <v>1397</v>
      </c>
      <c r="BU4" s="1272" t="s">
        <v>1398</v>
      </c>
      <c r="BV4" s="1183"/>
      <c r="BW4" s="1810" t="s">
        <v>1399</v>
      </c>
      <c r="BX4" s="1804" t="s">
        <v>1400</v>
      </c>
      <c r="BZ4" s="1545" t="s">
        <v>1401</v>
      </c>
      <c r="CA4" s="1272" t="s">
        <v>1402</v>
      </c>
    </row>
    <row customHeight="1" ht="11.25">
      <c r="A5" s="1187" t="s">
        <v>1403</v>
      </c>
      <c r="B5" s="1188">
        <v>2003</v>
      </c>
      <c r="C5" s="1188">
        <v>2025</v>
      </c>
      <c r="E5" s="1189" t="s">
        <v>1404</v>
      </c>
      <c r="F5" s="1189" t="s">
        <v>1405</v>
      </c>
      <c r="H5" s="1190" t="s">
        <v>1406</v>
      </c>
      <c r="I5" s="1189" t="s">
        <v>91</v>
      </c>
      <c r="K5" s="1191" t="s">
        <v>1407</v>
      </c>
      <c r="L5" s="1192">
        <f>_xlfn.IFERROR(MATCH(K5,OFFER_METHOD,0),0)</f>
        <v>0</v>
      </c>
      <c r="M5" s="1191">
        <v>4</v>
      </c>
      <c r="N5" s="1205" t="s">
        <v>1408</v>
      </c>
      <c r="O5" s="1189" t="s">
        <v>1409</v>
      </c>
      <c r="Q5" s="1194" t="s">
        <v>1410</v>
      </c>
      <c r="R5" s="256" t="s">
        <v>1411</v>
      </c>
      <c r="T5" s="1190" t="s">
        <v>1412</v>
      </c>
      <c r="U5" s="1192" t="s">
        <v>1413</v>
      </c>
      <c r="V5" s="1196">
        <v>4</v>
      </c>
      <c r="W5" s="1197"/>
      <c r="X5" s="1197" t="s">
        <v>163</v>
      </c>
      <c r="Y5" s="1188" t="s">
        <v>1414</v>
      </c>
      <c r="Z5" s="1204">
        <v>1</v>
      </c>
      <c r="AF5" s="1190" t="s">
        <v>1415</v>
      </c>
      <c r="AH5" s="1189" t="s">
        <v>1416</v>
      </c>
      <c r="AK5" s="1189" t="s">
        <v>1417</v>
      </c>
      <c r="AM5" s="1189" t="s">
        <v>1418</v>
      </c>
      <c r="AP5" s="1200" t="s">
        <v>163</v>
      </c>
      <c r="AQ5" s="1201" t="s">
        <v>163</v>
      </c>
      <c r="AU5" s="1233" t="s">
        <v>1419</v>
      </c>
      <c r="AW5" s="1233" t="s">
        <v>1420</v>
      </c>
      <c r="AX5" s="1233" t="s">
        <v>1420</v>
      </c>
      <c r="AZ5" s="1233" t="s">
        <v>1421</v>
      </c>
      <c r="BB5" s="1233" t="s">
        <v>1422</v>
      </c>
      <c r="BC5" s="1233" t="s">
        <v>1423</v>
      </c>
      <c r="BE5" s="1233">
        <v>2003</v>
      </c>
      <c r="BF5" s="1233" t="s">
        <v>1424</v>
      </c>
      <c r="BH5" s="1181" t="s">
        <v>1036</v>
      </c>
      <c r="BJ5" s="1181" t="s">
        <v>1036</v>
      </c>
      <c r="BL5" s="1181" t="s">
        <v>1036</v>
      </c>
      <c r="BN5" s="1181" t="s">
        <v>1425</v>
      </c>
      <c r="BQ5" s="1394">
        <v>4213775</v>
      </c>
      <c r="BR5" s="1181" t="s">
        <v>1321</v>
      </c>
      <c r="BS5" s="1542"/>
      <c r="BT5" s="1394">
        <v>64236871</v>
      </c>
      <c r="BU5" s="1181" t="s">
        <v>224</v>
      </c>
      <c r="BV5" s="1183"/>
      <c r="BW5" s="1808">
        <v>4213767</v>
      </c>
      <c r="BX5" s="1806" t="s">
        <v>1426</v>
      </c>
      <c r="BZ5" s="1394">
        <v>64237509</v>
      </c>
      <c r="CA5" s="1408" t="s">
        <v>1427</v>
      </c>
    </row>
    <row customHeight="1" ht="11.25">
      <c r="A6" s="1187" t="s">
        <v>1428</v>
      </c>
      <c r="B6" s="1188">
        <v>2004</v>
      </c>
      <c r="C6" s="1188">
        <v>2026</v>
      </c>
      <c r="E6" s="1189" t="s">
        <v>1429</v>
      </c>
      <c r="F6" s="1206"/>
      <c r="H6" s="1190" t="s">
        <v>1430</v>
      </c>
      <c r="I6" s="1189" t="s">
        <v>108</v>
      </c>
      <c r="J6" s="1180" t="s">
        <v>1431</v>
      </c>
      <c r="L6" s="1192">
        <f>SUM(kind_of_control_method_filter)</f>
        <v>0</v>
      </c>
      <c r="N6" s="1205" t="s">
        <v>1432</v>
      </c>
      <c r="O6" s="1189" t="s">
        <v>1433</v>
      </c>
      <c r="R6" s="256" t="s">
        <v>1316</v>
      </c>
      <c r="T6" s="1190" t="s">
        <v>1434</v>
      </c>
      <c r="U6" s="1192" t="s">
        <v>1415</v>
      </c>
      <c r="V6" s="1196">
        <v>5</v>
      </c>
      <c r="W6" s="1197"/>
      <c r="X6" s="1188" t="s">
        <v>169</v>
      </c>
      <c r="Y6" s="1188" t="s">
        <v>1435</v>
      </c>
      <c r="Z6" s="1204"/>
      <c r="AA6" s="1207"/>
      <c r="AH6" s="1189" t="s">
        <v>1436</v>
      </c>
      <c r="AK6" s="1189" t="s">
        <v>1437</v>
      </c>
      <c r="AM6" s="1189" t="s">
        <v>1438</v>
      </c>
      <c r="AP6" s="1200" t="s">
        <v>169</v>
      </c>
      <c r="AQ6" s="1201" t="s">
        <v>169</v>
      </c>
      <c r="AU6" s="1233" t="s">
        <v>1439</v>
      </c>
      <c r="AW6" s="1233" t="s">
        <v>1440</v>
      </c>
      <c r="AX6" s="1233" t="s">
        <v>1440</v>
      </c>
      <c r="BB6" s="1233" t="s">
        <v>1441</v>
      </c>
      <c r="BC6" s="1233" t="s">
        <v>1423</v>
      </c>
      <c r="BE6" s="1233">
        <v>2004</v>
      </c>
      <c r="BF6" s="1233" t="s">
        <v>1442</v>
      </c>
      <c r="BH6" s="1181" t="s">
        <v>1443</v>
      </c>
      <c r="BJ6" s="1181" t="s">
        <v>1444</v>
      </c>
      <c r="BL6" s="1181" t="s">
        <v>1444</v>
      </c>
      <c r="BN6" s="1181" t="s">
        <v>1445</v>
      </c>
      <c r="BQ6" s="1394">
        <v>4213784</v>
      </c>
      <c r="BR6" s="1408" t="s">
        <v>1354</v>
      </c>
      <c r="BS6" s="1543"/>
      <c r="BT6" s="1394">
        <v>64236872</v>
      </c>
      <c r="BU6" s="1181" t="s">
        <v>229</v>
      </c>
      <c r="BV6" s="1183"/>
      <c r="BW6" s="1808">
        <v>4213768</v>
      </c>
      <c r="BX6" s="1806" t="s">
        <v>249</v>
      </c>
      <c r="BZ6" s="1394">
        <v>64237510</v>
      </c>
      <c r="CA6" s="1181" t="s">
        <v>1446</v>
      </c>
    </row>
    <row customHeight="1" ht="11.25">
      <c r="A7" s="1187" t="s">
        <v>1447</v>
      </c>
      <c r="B7" s="1188">
        <v>2005</v>
      </c>
      <c r="E7" s="1189" t="s">
        <v>1448</v>
      </c>
      <c r="F7" s="1206"/>
      <c r="H7" s="1190" t="s">
        <v>1449</v>
      </c>
      <c r="I7" s="1189" t="s">
        <v>92</v>
      </c>
      <c r="J7" s="1189" t="s">
        <v>1450</v>
      </c>
      <c r="N7" s="1209" t="s">
        <v>1451</v>
      </c>
      <c r="O7" s="1189" t="s">
        <v>1452</v>
      </c>
      <c r="U7" s="1192" t="s">
        <v>19</v>
      </c>
      <c r="V7" s="483" t="s">
        <v>92</v>
      </c>
      <c r="W7" s="1197"/>
      <c r="X7" s="1188" t="s">
        <v>175</v>
      </c>
      <c r="Y7" s="1188" t="s">
        <v>1414</v>
      </c>
      <c r="Z7" s="1204"/>
      <c r="AA7" s="1207"/>
      <c r="AH7" s="1189" t="s">
        <v>1453</v>
      </c>
      <c r="AK7" s="1189" t="s">
        <v>1454</v>
      </c>
      <c r="AM7" s="1189" t="s">
        <v>1455</v>
      </c>
      <c r="AP7" s="1200" t="s">
        <v>175</v>
      </c>
      <c r="AQ7" s="1201" t="s">
        <v>175</v>
      </c>
      <c r="AU7" s="1233" t="s">
        <v>1456</v>
      </c>
      <c r="AW7" s="1233" t="s">
        <v>1457</v>
      </c>
      <c r="AX7" s="1233" t="s">
        <v>1457</v>
      </c>
      <c r="AZ7" s="1180" t="s">
        <v>1458</v>
      </c>
      <c r="BB7" s="1233" t="s">
        <v>1459</v>
      </c>
      <c r="BC7" s="1233" t="s">
        <v>1423</v>
      </c>
      <c r="BE7" s="1233">
        <v>2005</v>
      </c>
      <c r="BF7" s="1233" t="s">
        <v>1460</v>
      </c>
      <c r="BH7" s="1181" t="s">
        <v>1461</v>
      </c>
      <c r="BJ7" s="1181" t="s">
        <v>1443</v>
      </c>
      <c r="BL7" s="1181" t="s">
        <v>1443</v>
      </c>
      <c r="BN7" s="1181" t="s">
        <v>1462</v>
      </c>
      <c r="BQ7" s="1394">
        <v>4213781</v>
      </c>
      <c r="BR7" s="1181" t="s">
        <v>1347</v>
      </c>
      <c r="BS7" s="1542"/>
      <c r="BT7" s="1394">
        <v>64236873</v>
      </c>
      <c r="BU7" s="1181" t="s">
        <v>234</v>
      </c>
      <c r="BV7" s="1183"/>
      <c r="BW7" s="1808">
        <v>4213769</v>
      </c>
      <c r="BX7" s="1806" t="s">
        <v>1463</v>
      </c>
      <c r="BZ7" s="1394">
        <v>64237511</v>
      </c>
      <c r="CA7" s="1181" t="s">
        <v>264</v>
      </c>
    </row>
    <row customHeight="1" ht="11.25">
      <c r="A8" s="1187" t="s">
        <v>1464</v>
      </c>
      <c r="B8" s="1188">
        <v>2006</v>
      </c>
      <c r="E8" s="1189" t="s">
        <v>1465</v>
      </c>
      <c r="F8" s="1206"/>
      <c r="H8" s="1190" t="s">
        <v>1466</v>
      </c>
      <c r="I8" s="1189" t="s">
        <v>93</v>
      </c>
      <c r="J8" s="1189" t="s">
        <v>1467</v>
      </c>
      <c r="N8" s="1276" t="s">
        <v>1468</v>
      </c>
      <c r="O8" s="1189" t="s">
        <v>1469</v>
      </c>
      <c r="V8" s="483" t="s">
        <v>93</v>
      </c>
      <c r="W8" s="1197"/>
      <c r="X8" s="1188" t="s">
        <v>181</v>
      </c>
      <c r="Y8" s="1188" t="s">
        <v>1414</v>
      </c>
      <c r="Z8" s="1204"/>
      <c r="AA8" s="1207"/>
      <c r="AK8" s="1189" t="s">
        <v>1470</v>
      </c>
      <c r="AP8" s="1200" t="s">
        <v>181</v>
      </c>
      <c r="AQ8" s="1201" t="s">
        <v>181</v>
      </c>
      <c r="AU8" s="1233" t="s">
        <v>1471</v>
      </c>
      <c r="AW8" s="1233" t="s">
        <v>1472</v>
      </c>
      <c r="AX8" s="1233" t="s">
        <v>1472</v>
      </c>
      <c r="AZ8" s="1233" t="s">
        <v>67</v>
      </c>
      <c r="BB8" s="1233" t="s">
        <v>1473</v>
      </c>
      <c r="BC8" s="1233" t="s">
        <v>1423</v>
      </c>
      <c r="BE8" s="1233">
        <v>2006</v>
      </c>
      <c r="BF8" s="1233" t="s">
        <v>1474</v>
      </c>
      <c r="BH8" s="1181" t="s">
        <v>1035</v>
      </c>
      <c r="BJ8" s="1181" t="s">
        <v>1475</v>
      </c>
      <c r="BL8" s="1181" t="s">
        <v>1475</v>
      </c>
      <c r="BN8" s="1181" t="s">
        <v>1476</v>
      </c>
      <c r="BQ8" s="1394">
        <v>4213776</v>
      </c>
      <c r="BR8" s="1181" t="s">
        <v>163</v>
      </c>
      <c r="BS8" s="1542"/>
      <c r="BT8" s="1394">
        <v>64236874</v>
      </c>
      <c r="BU8" s="1408" t="s">
        <v>1477</v>
      </c>
      <c r="BV8" s="1183"/>
      <c r="BW8" s="1808">
        <v>4213770</v>
      </c>
      <c r="BX8" s="1809" t="s">
        <v>1478</v>
      </c>
      <c r="BZ8" s="1394">
        <v>64237512</v>
      </c>
      <c r="CA8" s="1181" t="s">
        <v>259</v>
      </c>
    </row>
    <row customHeight="1" ht="11.25">
      <c r="A9" s="1187" t="s">
        <v>1479</v>
      </c>
      <c r="B9" s="1188">
        <v>2007</v>
      </c>
      <c r="E9" s="1189" t="s">
        <v>1480</v>
      </c>
      <c r="F9" s="1206"/>
      <c r="G9" s="1180" t="s">
        <v>1481</v>
      </c>
      <c r="H9" s="1180" t="s">
        <v>1482</v>
      </c>
      <c r="I9" s="1189" t="s">
        <v>109</v>
      </c>
      <c r="O9" s="1189" t="s">
        <v>1483</v>
      </c>
      <c r="V9" s="483" t="s">
        <v>109</v>
      </c>
      <c r="W9" s="1197"/>
      <c r="X9" s="1188" t="s">
        <v>187</v>
      </c>
      <c r="Y9" s="1188" t="s">
        <v>1322</v>
      </c>
      <c r="Z9" s="1204">
        <v>1</v>
      </c>
      <c r="AA9" s="1207"/>
      <c r="AK9" s="1189" t="s">
        <v>1484</v>
      </c>
      <c r="AP9" s="1200" t="s">
        <v>1485</v>
      </c>
      <c r="AQ9" s="1201" t="s">
        <v>1485</v>
      </c>
      <c r="AW9" s="1233" t="s">
        <v>1486</v>
      </c>
      <c r="AX9" s="1233" t="s">
        <v>1486</v>
      </c>
      <c r="AZ9" s="1233" t="s">
        <v>1487</v>
      </c>
      <c r="BB9" s="1233" t="s">
        <v>1488</v>
      </c>
      <c r="BC9" s="1233" t="s">
        <v>1423</v>
      </c>
      <c r="BE9" s="1233">
        <v>2007</v>
      </c>
      <c r="BF9" s="1233" t="s">
        <v>1489</v>
      </c>
      <c r="BH9" s="1181" t="s">
        <v>1490</v>
      </c>
      <c r="BJ9" s="1181" t="s">
        <v>1491</v>
      </c>
      <c r="BL9" s="1181" t="s">
        <v>1491</v>
      </c>
      <c r="BN9" s="1181" t="s">
        <v>1492</v>
      </c>
      <c r="BQ9" s="1394">
        <v>4213777</v>
      </c>
      <c r="BR9" s="1181" t="s">
        <v>169</v>
      </c>
      <c r="BS9" s="1542"/>
      <c r="BT9" s="1394">
        <v>64236875</v>
      </c>
      <c r="BU9" s="1181" t="s">
        <v>239</v>
      </c>
      <c r="BV9" s="1183"/>
      <c r="BW9" s="1803"/>
      <c r="BX9" s="1803"/>
    </row>
    <row customHeight="1" ht="11.25">
      <c r="A10" s="1187" t="s">
        <v>1493</v>
      </c>
      <c r="B10" s="1188">
        <v>2008</v>
      </c>
      <c r="E10" s="1189" t="s">
        <v>1494</v>
      </c>
      <c r="F10" s="1206"/>
      <c r="G10" s="1189" t="s">
        <v>1495</v>
      </c>
      <c r="H10" s="1189" t="s">
        <v>1496</v>
      </c>
      <c r="I10" s="1189" t="s">
        <v>145</v>
      </c>
      <c r="J10" s="1180" t="s">
        <v>1497</v>
      </c>
      <c r="K10" s="1180" t="s">
        <v>1498</v>
      </c>
      <c r="O10" s="1189" t="s">
        <v>1499</v>
      </c>
      <c r="V10" s="484" t="s">
        <v>145</v>
      </c>
      <c r="W10" s="1210"/>
      <c r="X10" s="1210" t="s">
        <v>1500</v>
      </c>
      <c r="Y10" s="1211" t="s">
        <v>1501</v>
      </c>
      <c r="Z10" s="1204"/>
      <c r="AP10" s="1200" t="s">
        <v>1500</v>
      </c>
      <c r="AQ10" s="1201" t="s">
        <v>1500</v>
      </c>
      <c r="AW10" s="1233" t="s">
        <v>1502</v>
      </c>
      <c r="AX10" s="1233" t="s">
        <v>1502</v>
      </c>
      <c r="AZ10" s="1233" t="s">
        <v>1503</v>
      </c>
      <c r="BB10" s="1233" t="s">
        <v>1504</v>
      </c>
      <c r="BC10" s="1233" t="s">
        <v>1423</v>
      </c>
      <c r="BE10" s="1233">
        <v>2008</v>
      </c>
      <c r="BF10" s="1233" t="s">
        <v>1505</v>
      </c>
      <c r="BH10" s="1181" t="s">
        <v>1506</v>
      </c>
      <c r="BJ10" s="1181" t="s">
        <v>1507</v>
      </c>
      <c r="BL10" s="1181" t="s">
        <v>1507</v>
      </c>
      <c r="BN10" s="1181" t="s">
        <v>1037</v>
      </c>
      <c r="BQ10" s="1394">
        <v>4213778</v>
      </c>
      <c r="BR10" s="1181" t="s">
        <v>175</v>
      </c>
      <c r="BS10" s="1542"/>
      <c r="BT10" s="1394">
        <v>64236876</v>
      </c>
      <c r="BU10" s="1181" t="s">
        <v>219</v>
      </c>
      <c r="BV10" s="1183"/>
      <c r="BW10" s="1803"/>
      <c r="BX10" s="1803"/>
    </row>
    <row customHeight="1" ht="11.25">
      <c r="A11" s="1187" t="s">
        <v>1508</v>
      </c>
      <c r="B11" s="1188">
        <v>2009</v>
      </c>
      <c r="E11" s="1189" t="s">
        <v>1509</v>
      </c>
      <c r="F11" s="1206"/>
      <c r="G11" s="1189" t="s">
        <v>1510</v>
      </c>
      <c r="H11" s="1189" t="s">
        <v>1511</v>
      </c>
      <c r="I11" s="1189" t="s">
        <v>146</v>
      </c>
      <c r="J11" s="1190" t="s">
        <v>1512</v>
      </c>
      <c r="K11" s="1212" t="s">
        <v>1513</v>
      </c>
      <c r="O11" s="1190" t="s">
        <v>1514</v>
      </c>
      <c r="V11" s="483" t="s">
        <v>146</v>
      </c>
      <c r="W11" s="388"/>
      <c r="X11" s="1197" t="s">
        <v>1485</v>
      </c>
      <c r="Y11" s="1188" t="s">
        <v>1515</v>
      </c>
      <c r="Z11" s="1204"/>
      <c r="AP11" s="1200" t="s">
        <v>187</v>
      </c>
      <c r="AQ11" s="1202" t="s">
        <v>187</v>
      </c>
      <c r="AW11" s="1233" t="s">
        <v>1516</v>
      </c>
      <c r="AX11" s="1233" t="s">
        <v>1516</v>
      </c>
      <c r="AZ11" s="1233" t="s">
        <v>1517</v>
      </c>
      <c r="BB11" s="1233" t="s">
        <v>1518</v>
      </c>
      <c r="BC11" s="1233" t="s">
        <v>1423</v>
      </c>
      <c r="BE11" s="1233">
        <v>2009</v>
      </c>
      <c r="BF11" s="1233" t="s">
        <v>1519</v>
      </c>
      <c r="BH11" s="1181" t="s">
        <v>1520</v>
      </c>
      <c r="BJ11" s="1181" t="s">
        <v>1490</v>
      </c>
      <c r="BL11" s="1181" t="s">
        <v>1490</v>
      </c>
      <c r="BN11" s="1181" t="s">
        <v>1521</v>
      </c>
      <c r="BQ11" s="1394">
        <v>4213780</v>
      </c>
      <c r="BR11" s="1181" t="s">
        <v>181</v>
      </c>
      <c r="BS11" s="1542"/>
      <c r="BW11" s="1803"/>
      <c r="BX11" s="1803"/>
    </row>
    <row customHeight="1" ht="11.25">
      <c r="A12" s="1187" t="s">
        <v>1522</v>
      </c>
      <c r="B12" s="1188">
        <v>2010</v>
      </c>
      <c r="E12" s="1189" t="s">
        <v>1523</v>
      </c>
      <c r="F12" s="1206"/>
      <c r="G12" s="1189" t="s">
        <v>1511</v>
      </c>
      <c r="I12" s="1189" t="s">
        <v>147</v>
      </c>
      <c r="J12" s="1190" t="s">
        <v>1524</v>
      </c>
      <c r="K12" s="1212" t="s">
        <v>1525</v>
      </c>
      <c r="O12" s="1190" t="s">
        <v>1316</v>
      </c>
      <c r="V12" s="483" t="s">
        <v>147</v>
      </c>
      <c r="W12" s="1202"/>
      <c r="X12" s="1197" t="s">
        <v>1526</v>
      </c>
      <c r="Y12" s="1188" t="s">
        <v>1322</v>
      </c>
      <c r="AP12" s="1200"/>
      <c r="AW12" s="1233" t="s">
        <v>146</v>
      </c>
      <c r="AX12" s="1233" t="s">
        <v>146</v>
      </c>
      <c r="AZ12" s="1233" t="s">
        <v>1527</v>
      </c>
      <c r="BB12" s="1233" t="s">
        <v>1528</v>
      </c>
      <c r="BC12" s="1233" t="s">
        <v>1423</v>
      </c>
      <c r="BE12" s="1233">
        <v>2010</v>
      </c>
      <c r="BF12" s="1233" t="s">
        <v>1103</v>
      </c>
      <c r="BH12" s="1181" t="s">
        <v>1529</v>
      </c>
      <c r="BJ12" s="1181" t="s">
        <v>1530</v>
      </c>
      <c r="BL12" s="1181" t="s">
        <v>1530</v>
      </c>
      <c r="BN12" s="1181" t="s">
        <v>1531</v>
      </c>
      <c r="BQ12" s="1394">
        <v>4213779</v>
      </c>
      <c r="BR12" s="1181" t="s">
        <v>1485</v>
      </c>
      <c r="BS12" s="1542"/>
      <c r="BT12" s="1183"/>
      <c r="BU12" s="1183"/>
      <c r="BV12" s="1183"/>
      <c r="BW12" s="1803"/>
      <c r="BX12" s="1803"/>
    </row>
    <row customHeight="1" ht="11.25">
      <c r="A13" s="1187" t="s">
        <v>1532</v>
      </c>
      <c r="B13" s="1188">
        <v>2011</v>
      </c>
      <c r="E13" s="1189" t="s">
        <v>1533</v>
      </c>
      <c r="F13" s="1206"/>
      <c r="I13" s="1189" t="s">
        <v>148</v>
      </c>
      <c r="K13" s="1212" t="s">
        <v>1484</v>
      </c>
      <c r="V13" s="483" t="s">
        <v>148</v>
      </c>
      <c r="W13" s="1202"/>
      <c r="X13" s="1202"/>
      <c r="Y13" s="1202"/>
      <c r="AW13" s="1233" t="s">
        <v>147</v>
      </c>
      <c r="AX13" s="1233" t="s">
        <v>147</v>
      </c>
      <c r="BB13" s="1233" t="s">
        <v>1534</v>
      </c>
      <c r="BC13" s="1233" t="s">
        <v>1535</v>
      </c>
      <c r="BE13" s="1233">
        <v>2011</v>
      </c>
      <c r="BF13" s="1233" t="s">
        <v>1026</v>
      </c>
      <c r="BH13" s="1181" t="s">
        <v>1536</v>
      </c>
      <c r="BJ13" s="1181" t="s">
        <v>1520</v>
      </c>
      <c r="BL13" s="1181" t="s">
        <v>1520</v>
      </c>
      <c r="BN13" s="1181" t="s">
        <v>1537</v>
      </c>
      <c r="BQ13" s="1394">
        <v>4213783</v>
      </c>
      <c r="BR13" s="1181" t="s">
        <v>1500</v>
      </c>
      <c r="BS13" s="1542"/>
      <c r="BT13" s="1183"/>
      <c r="BU13" s="1183"/>
      <c r="BV13" s="1183"/>
      <c r="BW13" s="1807"/>
      <c r="BX13" s="1803"/>
    </row>
    <row customHeight="1" ht="11.25">
      <c r="A14" s="1187" t="s">
        <v>1538</v>
      </c>
      <c r="B14" s="1188">
        <v>2012</v>
      </c>
      <c r="I14" s="1189" t="s">
        <v>149</v>
      </c>
      <c r="J14" s="1180" t="s">
        <v>1539</v>
      </c>
      <c r="N14" s="1180" t="s">
        <v>1540</v>
      </c>
      <c r="V14" s="1196">
        <v>13</v>
      </c>
      <c r="W14" s="1197"/>
      <c r="X14" s="1197" t="s">
        <v>1354</v>
      </c>
      <c r="Y14" s="1188" t="s">
        <v>1322</v>
      </c>
      <c r="AW14" s="1233" t="s">
        <v>148</v>
      </c>
      <c r="AX14" s="1233" t="s">
        <v>148</v>
      </c>
      <c r="AZ14" s="1180" t="s">
        <v>1541</v>
      </c>
      <c r="BB14" s="1233" t="s">
        <v>1542</v>
      </c>
      <c r="BC14" s="1233" t="s">
        <v>1535</v>
      </c>
      <c r="BE14" s="1233">
        <v>2012</v>
      </c>
      <c r="BH14" s="1181" t="s">
        <v>1462</v>
      </c>
      <c r="BJ14" s="1330" t="s">
        <v>1543</v>
      </c>
      <c r="BL14" s="1330" t="s">
        <v>1543</v>
      </c>
      <c r="BN14" s="1181" t="s">
        <v>1544</v>
      </c>
      <c r="BQ14" s="1394">
        <v>4213782</v>
      </c>
      <c r="BR14" s="1181" t="s">
        <v>187</v>
      </c>
      <c r="BS14" s="1542"/>
      <c r="BT14" s="1183"/>
      <c r="BU14" s="1183"/>
      <c r="BV14" s="1183"/>
      <c r="BW14" s="1807"/>
      <c r="BX14" s="1803"/>
    </row>
    <row customHeight="1" ht="19.5">
      <c r="A15" s="1187" t="s">
        <v>1545</v>
      </c>
      <c r="B15" s="1188">
        <v>2013</v>
      </c>
      <c r="E15" s="1811" t="s">
        <v>1546</v>
      </c>
      <c r="G15" s="1180" t="s">
        <v>1547</v>
      </c>
      <c r="H15" s="1180" t="s">
        <v>1548</v>
      </c>
      <c r="I15" s="1191" t="s">
        <v>150</v>
      </c>
      <c r="J15" s="1202" t="s">
        <v>578</v>
      </c>
      <c r="N15" s="1271" t="s">
        <v>1549</v>
      </c>
      <c r="X15" s="1200"/>
      <c r="AW15" s="1233" t="s">
        <v>149</v>
      </c>
      <c r="AX15" s="1233" t="s">
        <v>149</v>
      </c>
      <c r="AZ15" s="1233" t="s">
        <v>67</v>
      </c>
      <c r="BB15" s="1233" t="s">
        <v>1550</v>
      </c>
      <c r="BC15" s="1233" t="s">
        <v>1535</v>
      </c>
      <c r="BE15" s="1233">
        <v>2013</v>
      </c>
      <c r="BH15" s="1181" t="s">
        <v>1476</v>
      </c>
      <c r="BJ15" s="1330" t="s">
        <v>1551</v>
      </c>
      <c r="BL15" s="1330" t="s">
        <v>1551</v>
      </c>
      <c r="BN15" s="1181" t="s">
        <v>1552</v>
      </c>
      <c r="BR15" s="1183"/>
      <c r="BS15" s="1544"/>
      <c r="BT15" s="1183"/>
      <c r="BU15" s="1183"/>
      <c r="BV15" s="1183"/>
      <c r="BW15" s="1807"/>
      <c r="BX15" s="1803"/>
    </row>
    <row customHeight="1" ht="21">
      <c r="A16" s="1983" t="s">
        <v>1553</v>
      </c>
      <c r="B16" s="1188">
        <v>2014</v>
      </c>
      <c r="E16" s="1812" t="s">
        <v>1554</v>
      </c>
      <c r="G16" s="1189" t="s">
        <v>1555</v>
      </c>
      <c r="H16" s="1189" t="s">
        <v>1556</v>
      </c>
      <c r="I16" s="1191" t="s">
        <v>1075</v>
      </c>
      <c r="J16" s="1202" t="s">
        <v>551</v>
      </c>
      <c r="N16" s="1271" t="s">
        <v>1557</v>
      </c>
      <c r="AW16" s="1233" t="s">
        <v>150</v>
      </c>
      <c r="AX16" s="1233" t="s">
        <v>150</v>
      </c>
      <c r="AZ16" s="1233" t="s">
        <v>1487</v>
      </c>
      <c r="BB16" s="1233" t="s">
        <v>1558</v>
      </c>
      <c r="BC16" s="1233" t="s">
        <v>1535</v>
      </c>
      <c r="BE16" s="1233">
        <v>2014</v>
      </c>
      <c r="BH16" s="1181" t="s">
        <v>1492</v>
      </c>
      <c r="BJ16" s="1330" t="s">
        <v>1559</v>
      </c>
      <c r="BL16" s="1330" t="s">
        <v>1559</v>
      </c>
      <c r="BN16" s="1181" t="s">
        <v>1560</v>
      </c>
      <c r="BR16" s="1183"/>
      <c r="BS16" s="1544"/>
      <c r="BT16" s="1183"/>
      <c r="BU16" s="1183"/>
      <c r="BV16" s="1183"/>
      <c r="BW16" s="1807"/>
      <c r="BX16" s="1803"/>
    </row>
    <row customHeight="1" ht="21">
      <c r="A17" s="1187" t="s">
        <v>1561</v>
      </c>
      <c r="B17" s="1188">
        <v>2015</v>
      </c>
      <c r="G17" s="1189" t="s">
        <v>1511</v>
      </c>
      <c r="H17" s="1189" t="s">
        <v>1511</v>
      </c>
      <c r="I17" s="1189" t="s">
        <v>1079</v>
      </c>
      <c r="N17" s="1271" t="s">
        <v>1562</v>
      </c>
      <c r="X17" s="1200"/>
      <c r="AW17" s="1233" t="s">
        <v>1075</v>
      </c>
      <c r="AX17" s="1233" t="s">
        <v>1075</v>
      </c>
      <c r="AZ17" s="1233" t="s">
        <v>1563</v>
      </c>
      <c r="BB17" s="1233" t="s">
        <v>1564</v>
      </c>
      <c r="BC17" s="1233" t="s">
        <v>1423</v>
      </c>
      <c r="BE17" s="1233">
        <v>2015</v>
      </c>
      <c r="BH17" s="1181" t="s">
        <v>1037</v>
      </c>
      <c r="BJ17" s="1330" t="s">
        <v>1565</v>
      </c>
      <c r="BL17" s="1330" t="s">
        <v>1565</v>
      </c>
      <c r="BN17" s="1181" t="s">
        <v>1566</v>
      </c>
      <c r="BR17" s="1180" t="s">
        <v>1365</v>
      </c>
      <c r="BS17" s="1541"/>
      <c r="BU17" s="1180" t="s">
        <v>1567</v>
      </c>
      <c r="BV17" s="1183"/>
      <c r="BW17" s="1803"/>
      <c r="BX17" s="1805" t="s">
        <v>1568</v>
      </c>
      <c r="CA17" s="1180" t="s">
        <v>1569</v>
      </c>
      <c r="CD17" s="1180" t="s">
        <v>1570</v>
      </c>
    </row>
    <row customHeight="1" ht="21">
      <c r="A18" s="1187" t="s">
        <v>1571</v>
      </c>
      <c r="B18" s="1188">
        <v>2016</v>
      </c>
      <c r="E18" s="2118" t="s">
        <v>1572</v>
      </c>
      <c r="I18" s="1189" t="s">
        <v>1081</v>
      </c>
      <c r="N18" s="1271" t="s">
        <v>1573</v>
      </c>
      <c r="X18" s="1200"/>
      <c r="AW18" s="1233" t="s">
        <v>1079</v>
      </c>
      <c r="AX18" s="1233" t="s">
        <v>1079</v>
      </c>
      <c r="BB18" s="1233" t="s">
        <v>1574</v>
      </c>
      <c r="BC18" s="1233" t="s">
        <v>1423</v>
      </c>
      <c r="BE18" s="1233">
        <v>2016</v>
      </c>
      <c r="BH18" s="1181" t="s">
        <v>1521</v>
      </c>
      <c r="BJ18" s="1330" t="s">
        <v>1575</v>
      </c>
      <c r="BL18" s="1330" t="s">
        <v>1575</v>
      </c>
      <c r="BN18" s="1181" t="s">
        <v>1576</v>
      </c>
      <c r="BQ18" s="1545" t="s">
        <v>1395</v>
      </c>
      <c r="BR18" s="1272" t="s">
        <v>1396</v>
      </c>
      <c r="BS18" s="387"/>
      <c r="BT18" s="1545" t="s">
        <v>1577</v>
      </c>
      <c r="BU18" s="1272" t="s">
        <v>1578</v>
      </c>
      <c r="BV18" s="1183"/>
      <c r="BW18" s="1810" t="s">
        <v>1579</v>
      </c>
      <c r="BX18" s="1804" t="s">
        <v>1580</v>
      </c>
      <c r="BZ18" s="1545" t="s">
        <v>1581</v>
      </c>
      <c r="CA18" s="1272" t="s">
        <v>1582</v>
      </c>
      <c r="CC18" s="1545" t="s">
        <v>1583</v>
      </c>
      <c r="CD18" s="1272" t="s">
        <v>1584</v>
      </c>
    </row>
    <row customHeight="1" ht="21">
      <c r="A19" s="1983" t="s">
        <v>1585</v>
      </c>
      <c r="B19" s="1188">
        <v>2017</v>
      </c>
      <c r="E19" s="1187" t="s">
        <v>162</v>
      </c>
      <c r="I19" s="1189" t="s">
        <v>1083</v>
      </c>
      <c r="N19" s="1271" t="s">
        <v>1586</v>
      </c>
      <c r="X19" s="1200"/>
      <c r="AW19" s="1233" t="s">
        <v>1081</v>
      </c>
      <c r="AX19" s="1233" t="s">
        <v>1081</v>
      </c>
      <c r="AZ19" s="1180" t="s">
        <v>1587</v>
      </c>
      <c r="BB19" s="1233" t="s">
        <v>1588</v>
      </c>
      <c r="BC19" s="1233" t="s">
        <v>1423</v>
      </c>
      <c r="BE19" s="1233">
        <v>2017</v>
      </c>
      <c r="BH19" s="1181" t="s">
        <v>1589</v>
      </c>
      <c r="BJ19" s="1330" t="s">
        <v>1590</v>
      </c>
      <c r="BL19" s="1330" t="s">
        <v>1590</v>
      </c>
      <c r="BQ19" s="1394">
        <v>4190064</v>
      </c>
      <c r="BR19" s="1181" t="s">
        <v>1591</v>
      </c>
      <c r="BS19" s="1542"/>
      <c r="BT19" s="1394">
        <v>4189671</v>
      </c>
      <c r="BU19" s="1181" t="s">
        <v>1592</v>
      </c>
      <c r="BV19" s="1183"/>
      <c r="BW19" s="1808">
        <v>4189706</v>
      </c>
      <c r="BX19" s="1806" t="s">
        <v>1593</v>
      </c>
      <c r="BZ19" s="1394">
        <v>4189714</v>
      </c>
      <c r="CA19" s="1181" t="s">
        <v>1594</v>
      </c>
      <c r="CC19" s="1394">
        <v>4189708</v>
      </c>
      <c r="CD19" s="1181" t="s">
        <v>1595</v>
      </c>
    </row>
    <row customHeight="1" ht="21">
      <c r="A20" s="1187" t="s">
        <v>1596</v>
      </c>
      <c r="B20" s="1188">
        <v>2018</v>
      </c>
      <c r="E20" s="1187" t="s">
        <v>1354</v>
      </c>
      <c r="I20" s="1189" t="s">
        <v>1087</v>
      </c>
      <c r="N20" s="1271" t="s">
        <v>1597</v>
      </c>
      <c r="AW20" s="1233" t="s">
        <v>1083</v>
      </c>
      <c r="AX20" s="1233" t="s">
        <v>1083</v>
      </c>
      <c r="AZ20" s="1233" t="s">
        <v>1598</v>
      </c>
      <c r="BB20" s="1233" t="s">
        <v>1599</v>
      </c>
      <c r="BC20" s="1233" t="s">
        <v>1535</v>
      </c>
      <c r="BE20" s="1233">
        <v>2018</v>
      </c>
      <c r="BH20" s="1181" t="s">
        <v>1531</v>
      </c>
      <c r="BJ20" s="1181" t="s">
        <v>1462</v>
      </c>
      <c r="BL20" s="1181" t="s">
        <v>1462</v>
      </c>
      <c r="BQ20" s="1394">
        <v>4190065</v>
      </c>
      <c r="BR20" s="1181" t="s">
        <v>1600</v>
      </c>
      <c r="BS20" s="1542"/>
      <c r="BT20" s="1394">
        <v>4189672</v>
      </c>
      <c r="BU20" s="1181" t="s">
        <v>1601</v>
      </c>
      <c r="BV20" s="1183"/>
      <c r="BW20" s="1808">
        <v>4189705</v>
      </c>
      <c r="BX20" s="1806" t="s">
        <v>1602</v>
      </c>
      <c r="BZ20" s="1394">
        <v>4189713</v>
      </c>
      <c r="CA20" s="1181" t="s">
        <v>1602</v>
      </c>
      <c r="CC20" s="1394">
        <v>4189709</v>
      </c>
      <c r="CD20" s="1181" t="s">
        <v>1603</v>
      </c>
    </row>
    <row customHeight="1" ht="21">
      <c r="A21" s="1187" t="s">
        <v>1604</v>
      </c>
      <c r="B21" s="1188">
        <v>2019</v>
      </c>
      <c r="I21" s="1189" t="s">
        <v>1089</v>
      </c>
      <c r="N21" s="1271" t="s">
        <v>1605</v>
      </c>
      <c r="AW21" s="1233" t="s">
        <v>1087</v>
      </c>
      <c r="AX21" s="1233" t="s">
        <v>1087</v>
      </c>
      <c r="AZ21" s="1233" t="s">
        <v>1606</v>
      </c>
      <c r="BB21" s="1233" t="s">
        <v>1607</v>
      </c>
      <c r="BC21" s="1233" t="s">
        <v>1423</v>
      </c>
      <c r="BE21" s="1233">
        <v>2019</v>
      </c>
      <c r="BH21" s="1181" t="s">
        <v>1537</v>
      </c>
      <c r="BJ21" s="1181" t="s">
        <v>1476</v>
      </c>
      <c r="BL21" s="1181" t="s">
        <v>1476</v>
      </c>
      <c r="BQ21" s="1394">
        <v>4190066</v>
      </c>
      <c r="BR21" s="1181" t="s">
        <v>1608</v>
      </c>
      <c r="BS21" s="1542"/>
      <c r="BT21" s="1394">
        <v>4189673</v>
      </c>
      <c r="BU21" s="1181" t="s">
        <v>1609</v>
      </c>
      <c r="BV21" s="1183"/>
      <c r="BW21" s="1808">
        <v>4189707</v>
      </c>
      <c r="BX21" s="1806" t="s">
        <v>1610</v>
      </c>
      <c r="BZ21" s="1394">
        <v>4189712</v>
      </c>
      <c r="CA21" s="1181" t="s">
        <v>1611</v>
      </c>
      <c r="CC21" s="1394">
        <v>4189710</v>
      </c>
      <c r="CD21" s="1181" t="s">
        <v>1612</v>
      </c>
    </row>
    <row customHeight="1" ht="21">
      <c r="A22" s="1187" t="s">
        <v>1613</v>
      </c>
      <c r="B22" s="1188">
        <v>2020</v>
      </c>
      <c r="N22" s="1271" t="s">
        <v>1614</v>
      </c>
      <c r="AW22" s="1233" t="s">
        <v>1089</v>
      </c>
      <c r="AX22" s="1233" t="s">
        <v>1089</v>
      </c>
      <c r="AZ22" s="1233" t="s">
        <v>1615</v>
      </c>
      <c r="BB22" s="1233" t="s">
        <v>1616</v>
      </c>
      <c r="BC22" s="1233" t="s">
        <v>1423</v>
      </c>
      <c r="BE22" s="1233">
        <v>2020</v>
      </c>
      <c r="BH22" s="1181" t="s">
        <v>1544</v>
      </c>
      <c r="BJ22" s="1181" t="s">
        <v>1492</v>
      </c>
      <c r="BL22" s="1181" t="s">
        <v>1492</v>
      </c>
      <c r="BQ22" s="1394">
        <v>4190067</v>
      </c>
      <c r="BR22" s="1181" t="s">
        <v>1617</v>
      </c>
      <c r="BS22" s="1542"/>
      <c r="BT22" s="1394">
        <v>4189674</v>
      </c>
      <c r="BU22" s="1181" t="s">
        <v>1618</v>
      </c>
      <c r="BV22" s="1183"/>
      <c r="BW22" s="1183"/>
      <c r="CC22" s="1394">
        <v>4189711</v>
      </c>
      <c r="CD22" s="1181" t="s">
        <v>288</v>
      </c>
    </row>
    <row customHeight="1" ht="21">
      <c r="A23" s="1187" t="s">
        <v>1619</v>
      </c>
      <c r="B23" s="1188">
        <v>2021</v>
      </c>
      <c r="AW23" s="1233" t="s">
        <v>1091</v>
      </c>
      <c r="AX23" s="1233" t="s">
        <v>1091</v>
      </c>
      <c r="AZ23" s="1233" t="s">
        <v>1620</v>
      </c>
      <c r="BB23" s="1233" t="s">
        <v>1621</v>
      </c>
      <c r="BC23" s="1233" t="s">
        <v>1332</v>
      </c>
      <c r="BE23" s="1233">
        <v>2021</v>
      </c>
      <c r="BH23" s="1181" t="s">
        <v>1552</v>
      </c>
      <c r="BJ23" s="1181" t="s">
        <v>1037</v>
      </c>
      <c r="BL23" s="1181" t="s">
        <v>1037</v>
      </c>
      <c r="BQ23" s="1394">
        <v>4190068</v>
      </c>
      <c r="BR23" s="1181" t="s">
        <v>1622</v>
      </c>
      <c r="BS23" s="1542"/>
      <c r="BT23" s="1394">
        <v>4189675</v>
      </c>
      <c r="BU23" s="1181" t="s">
        <v>1623</v>
      </c>
      <c r="BV23" s="1183"/>
      <c r="BW23" s="1183"/>
      <c r="CC23" s="1394">
        <v>5110778</v>
      </c>
      <c r="CD23" s="1181" t="s">
        <v>1624</v>
      </c>
    </row>
    <row customHeight="1" ht="21">
      <c r="A24" s="1187" t="s">
        <v>1625</v>
      </c>
      <c r="B24" s="1188">
        <v>2022</v>
      </c>
      <c r="AW24" s="1233" t="s">
        <v>1093</v>
      </c>
      <c r="AX24" s="1233" t="s">
        <v>1093</v>
      </c>
      <c r="AZ24" s="1233" t="s">
        <v>1626</v>
      </c>
      <c r="BB24" s="1233" t="s">
        <v>1627</v>
      </c>
      <c r="BC24" s="1233" t="s">
        <v>1628</v>
      </c>
      <c r="BE24" s="1233">
        <v>2022</v>
      </c>
      <c r="BH24" s="1181" t="s">
        <v>1560</v>
      </c>
      <c r="BJ24" s="1181" t="s">
        <v>1521</v>
      </c>
      <c r="BL24" s="1181" t="s">
        <v>1521</v>
      </c>
      <c r="BQ24" s="1394">
        <v>4190069</v>
      </c>
      <c r="BR24" s="1181" t="s">
        <v>1629</v>
      </c>
      <c r="BS24" s="1542"/>
      <c r="BT24" s="1394">
        <v>4189676</v>
      </c>
      <c r="BU24" s="1181" t="s">
        <v>1630</v>
      </c>
      <c r="BV24" s="1183"/>
      <c r="BW24" s="1183"/>
      <c r="CC24" s="1394">
        <v>25575374</v>
      </c>
      <c r="CD24" s="1181" t="s">
        <v>1631</v>
      </c>
    </row>
    <row customHeight="1" ht="11.25">
      <c r="A25" s="1187" t="s">
        <v>1632</v>
      </c>
      <c r="B25" s="1188">
        <v>2023</v>
      </c>
      <c r="AW25" s="1233" t="s">
        <v>1097</v>
      </c>
      <c r="AX25" s="1233" t="s">
        <v>1097</v>
      </c>
      <c r="AZ25" s="1233" t="s">
        <v>981</v>
      </c>
      <c r="BB25" s="1233" t="s">
        <v>1633</v>
      </c>
      <c r="BC25" s="1233" t="s">
        <v>1628</v>
      </c>
      <c r="BE25" s="1233">
        <v>2023</v>
      </c>
      <c r="BH25" s="1181" t="s">
        <v>1566</v>
      </c>
      <c r="BJ25" s="1181" t="s">
        <v>1589</v>
      </c>
      <c r="BL25" s="1181" t="s">
        <v>1589</v>
      </c>
      <c r="BQ25" s="1394">
        <v>4190070</v>
      </c>
      <c r="BR25" s="1181" t="s">
        <v>1634</v>
      </c>
      <c r="BS25" s="1542"/>
      <c r="BT25" s="1394">
        <v>4189677</v>
      </c>
      <c r="BU25" s="1181" t="s">
        <v>1635</v>
      </c>
      <c r="BV25" s="1183"/>
      <c r="BW25" s="1183"/>
    </row>
    <row customHeight="1" ht="11.25">
      <c r="A26" s="1187" t="s">
        <v>1636</v>
      </c>
      <c r="B26" s="1188">
        <v>2024</v>
      </c>
      <c r="J26" s="1844" t="s">
        <v>1637</v>
      </c>
      <c r="AX26" s="1233" t="s">
        <v>1099</v>
      </c>
      <c r="AZ26" s="1233" t="s">
        <v>1514</v>
      </c>
      <c r="BB26" s="1233" t="s">
        <v>1638</v>
      </c>
      <c r="BC26" s="1233" t="s">
        <v>1628</v>
      </c>
      <c r="BE26" s="1233">
        <v>2024</v>
      </c>
      <c r="BH26" s="1181" t="s">
        <v>1576</v>
      </c>
      <c r="BJ26" s="1181" t="s">
        <v>1531</v>
      </c>
      <c r="BL26" s="1181" t="s">
        <v>1531</v>
      </c>
      <c r="BQ26" s="1394">
        <v>4190071</v>
      </c>
      <c r="BR26" s="1181" t="s">
        <v>1639</v>
      </c>
      <c r="BS26" s="1542"/>
      <c r="BV26" s="1183"/>
      <c r="BW26" s="1183"/>
    </row>
    <row customHeight="1" ht="11.25">
      <c r="A27" s="1187" t="s">
        <v>1640</v>
      </c>
      <c r="B27" s="1188">
        <v>2025</v>
      </c>
      <c r="J27" s="289" t="s">
        <v>684</v>
      </c>
      <c r="AX27" s="1233" t="s">
        <v>1101</v>
      </c>
      <c r="BB27" s="1233" t="s">
        <v>1641</v>
      </c>
      <c r="BC27" s="1233" t="s">
        <v>1628</v>
      </c>
      <c r="BE27" s="1233">
        <v>2025</v>
      </c>
      <c r="BH27" s="1183" t="s">
        <v>22</v>
      </c>
      <c r="BJ27" s="1181" t="s">
        <v>1537</v>
      </c>
      <c r="BL27" s="1181" t="s">
        <v>1537</v>
      </c>
      <c r="BN27" s="1183" t="s">
        <v>22</v>
      </c>
      <c r="BQ27" s="1394">
        <v>4190072</v>
      </c>
      <c r="BR27" s="1181" t="s">
        <v>1642</v>
      </c>
      <c r="BS27" s="1542"/>
      <c r="BV27" s="1183"/>
      <c r="BW27" s="1183"/>
    </row>
    <row customHeight="1" ht="11.25">
      <c r="A28" s="1187" t="s">
        <v>1643</v>
      </c>
      <c r="D28" s="1214"/>
      <c r="E28" s="1215"/>
      <c r="F28" s="1215"/>
      <c r="H28" s="1216" t="s">
        <v>1644</v>
      </c>
      <c r="AX28" s="1233" t="s">
        <v>1645</v>
      </c>
      <c r="AZ28" s="1180" t="s">
        <v>1646</v>
      </c>
      <c r="BB28" s="1233" t="s">
        <v>1647</v>
      </c>
      <c r="BC28" s="1233" t="s">
        <v>1648</v>
      </c>
      <c r="BE28" s="1233">
        <v>2026</v>
      </c>
      <c r="BH28" s="1183" t="s">
        <v>22</v>
      </c>
      <c r="BJ28" s="1181" t="s">
        <v>1544</v>
      </c>
      <c r="BL28" s="1181" t="s">
        <v>1544</v>
      </c>
      <c r="BN28" s="1183" t="s">
        <v>22</v>
      </c>
      <c r="BQ28" s="1394">
        <v>4190073</v>
      </c>
      <c r="BR28" s="1181" t="s">
        <v>1649</v>
      </c>
      <c r="BS28" s="1542"/>
      <c r="BV28" s="1183"/>
      <c r="BW28" s="1183"/>
    </row>
    <row customHeight="1" ht="11.25">
      <c r="A29" s="1187" t="s">
        <v>1650</v>
      </c>
      <c r="D29" s="1217" t="s">
        <v>1651</v>
      </c>
      <c r="E29" s="1218" t="str">
        <f>IF(TEMPLATE_GROUP="","",INDEX(StartDateList,MATCH(TEMPLATE_GROUP,CodeTemplateList,0),1))</f>
        <v>01.01.2024</v>
      </c>
      <c r="F29" s="1218" t="str">
        <f>IF(TEMPLATE_GROUP="","",INDEX(EndDateList,MATCH(TEMPLATE_GROUP,CodeTemplateList,0),1))</f>
        <v>31.12.2024</v>
      </c>
      <c r="H29" s="1219" t="s">
        <v>1652</v>
      </c>
      <c r="AX29" s="1233" t="s">
        <v>1653</v>
      </c>
      <c r="AZ29" s="1233" t="s">
        <v>1317</v>
      </c>
      <c r="BB29" s="1233" t="s">
        <v>1514</v>
      </c>
      <c r="BC29" s="1204"/>
      <c r="BE29" s="1233">
        <v>2027</v>
      </c>
      <c r="BJ29" s="1181" t="s">
        <v>1552</v>
      </c>
      <c r="BL29" s="1181" t="s">
        <v>1552</v>
      </c>
    </row>
    <row customHeight="1" ht="11.25">
      <c r="A30" s="1187" t="s">
        <v>1654</v>
      </c>
      <c r="D30" s="1220"/>
      <c r="E30" s="1221"/>
      <c r="F30" s="1221"/>
      <c r="AX30" s="1233" t="s">
        <v>1655</v>
      </c>
      <c r="AZ30" s="1233" t="s">
        <v>1343</v>
      </c>
      <c r="BE30" s="1233">
        <v>2028</v>
      </c>
      <c r="BJ30" s="1181" t="s">
        <v>1656</v>
      </c>
      <c r="BL30" s="1181" t="s">
        <v>1656</v>
      </c>
    </row>
    <row customHeight="1" ht="12.75">
      <c r="A31" s="1187" t="s">
        <v>1657</v>
      </c>
      <c r="D31" s="1214"/>
      <c r="E31" s="1215"/>
      <c r="F31" s="1215"/>
      <c r="H31" s="1222"/>
      <c r="AX31" s="1233" t="s">
        <v>1658</v>
      </c>
      <c r="AZ31" s="1233" t="s">
        <v>1659</v>
      </c>
      <c r="BE31" s="1233">
        <v>2029</v>
      </c>
      <c r="BJ31" s="1181" t="s">
        <v>1660</v>
      </c>
      <c r="BL31" s="1181" t="s">
        <v>1660</v>
      </c>
    </row>
    <row customHeight="1" ht="11.25">
      <c r="A32" s="1187" t="s">
        <v>1661</v>
      </c>
      <c r="D32" s="1217" t="s">
        <v>1662</v>
      </c>
      <c r="E32" s="1218" t="str">
        <f>IF(TEMPLATE_GROUP="","",INDEX(StartDateList,MATCH(TEMPLATE_GROUP,CodeTemplateList,0),1))</f>
        <v>01.01.2024</v>
      </c>
      <c r="F32" s="1218" t="str">
        <f>IF(TEMPLATE_GROUP="","",INDEX(EndDateList,MATCH(TEMPLATE_GROUP,CodeTemplateList,0),1))</f>
        <v>31.12.2024</v>
      </c>
      <c r="H32" s="1223" t="s">
        <v>1663</v>
      </c>
      <c r="O32" s="1187" t="s">
        <v>1314</v>
      </c>
      <c r="AX32" s="1233" t="s">
        <v>1664</v>
      </c>
      <c r="AZ32" s="1233" t="s">
        <v>1411</v>
      </c>
      <c r="BE32" s="1233">
        <v>2030</v>
      </c>
      <c r="BJ32" s="1181" t="s">
        <v>1560</v>
      </c>
      <c r="BL32" s="1181" t="s">
        <v>1560</v>
      </c>
    </row>
    <row customHeight="1" ht="11.25">
      <c r="A33" s="1187" t="s">
        <v>1665</v>
      </c>
      <c r="O33" s="1187" t="s">
        <v>1341</v>
      </c>
      <c r="AX33" s="1233" t="s">
        <v>1666</v>
      </c>
      <c r="AZ33" s="1233" t="s">
        <v>1316</v>
      </c>
      <c r="BE33" s="1233">
        <v>2031</v>
      </c>
      <c r="BJ33" s="1181" t="s">
        <v>1566</v>
      </c>
      <c r="BL33" s="1181" t="s">
        <v>1566</v>
      </c>
    </row>
    <row customHeight="1" ht="11.25">
      <c r="A34" s="1187" t="s">
        <v>1667</v>
      </c>
      <c r="O34" s="1187" t="s">
        <v>1376</v>
      </c>
      <c r="AX34" s="1233" t="s">
        <v>1668</v>
      </c>
      <c r="BE34" s="1233">
        <v>2032</v>
      </c>
      <c r="BJ34" s="1181" t="s">
        <v>1576</v>
      </c>
      <c r="BL34" s="1181" t="s">
        <v>1576</v>
      </c>
    </row>
    <row customHeight="1" ht="11.25">
      <c r="A35" s="1187" t="s">
        <v>1669</v>
      </c>
      <c r="O35" s="1187" t="s">
        <v>1409</v>
      </c>
      <c r="AX35" s="1233" t="s">
        <v>1670</v>
      </c>
      <c r="AZ35" s="1180" t="s">
        <v>1671</v>
      </c>
      <c r="BE35" s="1233">
        <v>2033</v>
      </c>
      <c r="BL35" s="1181" t="s">
        <v>1672</v>
      </c>
    </row>
    <row customHeight="1" ht="11.25">
      <c r="A36" s="1983" t="s">
        <v>1673</v>
      </c>
      <c r="D36" s="1224" t="s">
        <v>1674</v>
      </c>
      <c r="E36" s="1225" t="s">
        <v>803</v>
      </c>
      <c r="F36" s="1226" t="str">
        <f>INDEX(E37:E41,MATCH(TEMPLATE_SPHERE,F37:F41,0))</f>
        <v>теплоснабжения</v>
      </c>
      <c r="G36" s="1226" t="str">
        <f>INDEX(G37:G41,MATCH(TEMPLATE_SPHERE,F37:F41,0))</f>
        <v>теплоснабжение</v>
      </c>
      <c r="O36" s="1187" t="s">
        <v>1433</v>
      </c>
      <c r="AX36" s="1233" t="s">
        <v>1675</v>
      </c>
      <c r="AZ36" s="1233" t="s">
        <v>1316</v>
      </c>
      <c r="BE36" s="1233">
        <v>2034</v>
      </c>
      <c r="BL36" s="1181" t="s">
        <v>1676</v>
      </c>
    </row>
    <row customHeight="1" ht="11.25">
      <c r="A37" s="1187" t="s">
        <v>1677</v>
      </c>
      <c r="E37" s="520" t="s">
        <v>1678</v>
      </c>
      <c r="F37" s="1227" t="s">
        <v>803</v>
      </c>
      <c r="G37" s="520" t="s">
        <v>1679</v>
      </c>
      <c r="O37" s="1187" t="s">
        <v>1452</v>
      </c>
      <c r="AX37" s="1233" t="s">
        <v>1680</v>
      </c>
      <c r="AZ37" s="1233" t="s">
        <v>1342</v>
      </c>
      <c r="BE37" s="1233">
        <v>2035</v>
      </c>
    </row>
    <row customHeight="1" ht="11.25">
      <c r="A38" s="1187" t="s">
        <v>1681</v>
      </c>
      <c r="E38" s="520" t="s">
        <v>1682</v>
      </c>
      <c r="F38" s="1228" t="s">
        <v>849</v>
      </c>
      <c r="G38" s="520" t="s">
        <v>1683</v>
      </c>
      <c r="O38" s="1187" t="s">
        <v>1469</v>
      </c>
      <c r="AX38" s="1233" t="s">
        <v>1684</v>
      </c>
      <c r="AZ38" s="1233" t="s">
        <v>1377</v>
      </c>
      <c r="BE38" s="1233">
        <v>2036</v>
      </c>
      <c r="BH38" s="1180" t="s">
        <v>1685</v>
      </c>
      <c r="BJ38" s="1180" t="s">
        <v>1686</v>
      </c>
      <c r="BL38" s="1180" t="s">
        <v>1687</v>
      </c>
      <c r="BN38" s="1180" t="s">
        <v>1688</v>
      </c>
    </row>
    <row customHeight="1" ht="11.25">
      <c r="A39" s="1187" t="s">
        <v>1689</v>
      </c>
      <c r="E39" s="520" t="s">
        <v>1690</v>
      </c>
      <c r="F39" s="1228" t="s">
        <v>902</v>
      </c>
      <c r="G39" s="520" t="s">
        <v>1691</v>
      </c>
      <c r="O39" s="1187" t="s">
        <v>1483</v>
      </c>
      <c r="AX39" s="1233" t="s">
        <v>1692</v>
      </c>
      <c r="AZ39" s="1233" t="s">
        <v>1410</v>
      </c>
      <c r="BE39" s="1233">
        <v>2037</v>
      </c>
      <c r="BH39" s="1181" t="s">
        <v>1693</v>
      </c>
      <c r="BJ39" s="1330" t="s">
        <v>1693</v>
      </c>
      <c r="BL39" s="1330" t="s">
        <v>1693</v>
      </c>
      <c r="BN39" s="1181" t="s">
        <v>1694</v>
      </c>
    </row>
    <row customHeight="1" ht="11.25">
      <c r="A40" s="1187" t="s">
        <v>1695</v>
      </c>
      <c r="E40" s="520" t="s">
        <v>1696</v>
      </c>
      <c r="F40" s="1228" t="s">
        <v>889</v>
      </c>
      <c r="G40" s="520" t="s">
        <v>1697</v>
      </c>
      <c r="O40" s="1187" t="s">
        <v>1499</v>
      </c>
      <c r="AX40" s="1233" t="s">
        <v>1698</v>
      </c>
      <c r="BE40" s="1233">
        <v>2038</v>
      </c>
      <c r="BH40" s="1181" t="s">
        <v>1699</v>
      </c>
      <c r="BJ40" s="1330" t="s">
        <v>1127</v>
      </c>
      <c r="BL40" s="1330" t="s">
        <v>1127</v>
      </c>
      <c r="BN40" s="1181" t="s">
        <v>1161</v>
      </c>
    </row>
    <row customHeight="1" ht="11.25">
      <c r="A41" s="1187" t="s">
        <v>1700</v>
      </c>
      <c r="E41" s="520" t="s">
        <v>1701</v>
      </c>
      <c r="F41" s="1228" t="s">
        <v>1702</v>
      </c>
      <c r="G41" s="520" t="s">
        <v>1701</v>
      </c>
      <c r="O41" s="1187" t="s">
        <v>1514</v>
      </c>
      <c r="AX41" s="1233" t="s">
        <v>1703</v>
      </c>
      <c r="AZ41" s="1180" t="s">
        <v>1704</v>
      </c>
      <c r="BE41" s="1233">
        <v>2039</v>
      </c>
      <c r="BH41" s="1181" t="s">
        <v>1705</v>
      </c>
      <c r="BJ41" s="1330" t="s">
        <v>1123</v>
      </c>
      <c r="BL41" s="1330" t="s">
        <v>1123</v>
      </c>
      <c r="BN41" s="1181" t="s">
        <v>1148</v>
      </c>
    </row>
    <row customHeight="1" ht="11.25">
      <c r="A42" s="1187" t="s">
        <v>1706</v>
      </c>
      <c r="AX42" s="1233" t="s">
        <v>1707</v>
      </c>
      <c r="AZ42" s="1233" t="s">
        <v>1314</v>
      </c>
      <c r="BE42" s="1233">
        <v>2040</v>
      </c>
      <c r="BH42" s="1181" t="s">
        <v>1145</v>
      </c>
      <c r="BJ42" s="1330" t="s">
        <v>1125</v>
      </c>
      <c r="BL42" s="1330" t="s">
        <v>1125</v>
      </c>
      <c r="BN42" s="1181" t="s">
        <v>1708</v>
      </c>
    </row>
    <row customHeight="1" ht="11.25">
      <c r="A43" s="1187" t="s">
        <v>1709</v>
      </c>
      <c r="AX43" s="1233" t="s">
        <v>1710</v>
      </c>
      <c r="AZ43" s="1233" t="s">
        <v>1341</v>
      </c>
      <c r="BE43" s="1233">
        <v>2041</v>
      </c>
      <c r="BH43" s="1181" t="s">
        <v>1711</v>
      </c>
      <c r="BJ43" s="1330" t="s">
        <v>1705</v>
      </c>
      <c r="BL43" s="1330" t="s">
        <v>1705</v>
      </c>
      <c r="BN43" s="1181" t="s">
        <v>1712</v>
      </c>
    </row>
    <row customHeight="1" ht="11.25">
      <c r="A44" s="1187" t="s">
        <v>1713</v>
      </c>
      <c r="G44" s="1207">
        <f>YEAR(TODAY())</f>
        <v>2024</v>
      </c>
      <c r="I44" s="912" t="s">
        <v>1714</v>
      </c>
      <c r="J44" s="1202" t="s">
        <v>1715</v>
      </c>
      <c r="K44" s="1202" t="s">
        <v>1716</v>
      </c>
      <c r="AX44" s="1233" t="s">
        <v>1717</v>
      </c>
      <c r="AZ44" s="1233" t="s">
        <v>1376</v>
      </c>
      <c r="BE44" s="1233">
        <v>2042</v>
      </c>
      <c r="BH44" s="1181" t="s">
        <v>1718</v>
      </c>
      <c r="BJ44" s="1330" t="s">
        <v>1145</v>
      </c>
      <c r="BL44" s="1330" t="s">
        <v>1145</v>
      </c>
      <c r="BN44" s="1181" t="s">
        <v>1719</v>
      </c>
    </row>
    <row customHeight="1" ht="11.25">
      <c r="A45" s="1187" t="s">
        <v>1720</v>
      </c>
      <c r="D45" s="1224" t="s">
        <v>1721</v>
      </c>
      <c r="E45" s="1225" t="s">
        <v>1119</v>
      </c>
      <c r="F45" s="910" t="s">
        <v>1722</v>
      </c>
      <c r="G45" s="909" t="s">
        <v>1723</v>
      </c>
      <c r="H45" s="912" t="s">
        <v>1724</v>
      </c>
      <c r="I45" s="1854">
        <f>INDEX(PeriodIsEmptyList,MATCH(TEMPLATE_GROUP,CodeTemplateList,0),1)</f>
        <v>0</v>
      </c>
      <c r="J45" s="1857" t="str">
        <f>INDEX(NameTemplatesInTitleList,MATCH(TEMPLATE_GROUP,CodeTemplateList,0),1)</f>
        <v>Информация об инвестиционных программах регулируемой организации в области теплоснабжения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33" t="s">
        <v>1725</v>
      </c>
      <c r="AZ45" s="1233" t="s">
        <v>1409</v>
      </c>
      <c r="BE45" s="1233">
        <v>2043</v>
      </c>
      <c r="BH45" s="1181" t="s">
        <v>1726</v>
      </c>
      <c r="BJ45" s="1330" t="s">
        <v>1139</v>
      </c>
      <c r="BL45" s="1330" t="s">
        <v>1139</v>
      </c>
      <c r="BN45" s="1181" t="s">
        <v>1727</v>
      </c>
    </row>
    <row customHeight="1" ht="11.25">
      <c r="A46" s="1187" t="s">
        <v>1728</v>
      </c>
      <c r="E46" s="520" t="s">
        <v>27</v>
      </c>
      <c r="F46" s="1227" t="s">
        <v>1729</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1730</v>
      </c>
      <c r="AZ46" s="1233" t="s">
        <v>1433</v>
      </c>
      <c r="BE46" s="1233">
        <v>2044</v>
      </c>
      <c r="BH46" s="1181" t="s">
        <v>1148</v>
      </c>
      <c r="BJ46" s="1330" t="s">
        <v>1129</v>
      </c>
      <c r="BL46" s="1330" t="s">
        <v>1129</v>
      </c>
      <c r="BN46" s="1181" t="s">
        <v>1731</v>
      </c>
    </row>
    <row customHeight="1" ht="11.25">
      <c r="A47" s="1187" t="s">
        <v>1732</v>
      </c>
      <c r="E47" s="520" t="s">
        <v>33</v>
      </c>
      <c r="F47" s="1228" t="s">
        <v>1733</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1734</v>
      </c>
      <c r="AZ47" s="1233" t="s">
        <v>1452</v>
      </c>
      <c r="BE47" s="1233">
        <v>2045</v>
      </c>
      <c r="BH47" s="1181" t="s">
        <v>1708</v>
      </c>
      <c r="BJ47" s="1330" t="s">
        <v>1131</v>
      </c>
      <c r="BL47" s="1330" t="s">
        <v>1131</v>
      </c>
      <c r="BN47" s="1181" t="s">
        <v>1735</v>
      </c>
    </row>
    <row customHeight="1" ht="11.25">
      <c r="A48" s="1187" t="s">
        <v>1736</v>
      </c>
      <c r="E48" s="520" t="s">
        <v>1737</v>
      </c>
      <c r="F48" s="1228" t="s">
        <v>1738</v>
      </c>
      <c r="G48" s="1229" t="str">
        <f>_xlfn.IFERROR(IF(f_year="","01.01."&amp;CURRENT_YEAR,"01.01."&amp;f_year),"01.01."&amp;CURRENT_YEAR)</f>
        <v>01.01.2024</v>
      </c>
      <c r="H48" s="1229" t="str">
        <f>_xlfn.IFERROR(IF(f_year="","31.12."&amp;CURRENT_YEAR,"31.12."&amp;f_year),"31.12."&amp;CURRENT_YEAR)</f>
        <v>31.12.2024</v>
      </c>
      <c r="I48" s="1855">
        <f>IF(f_year="",TRUE,FALSE)</f>
        <v>0</v>
      </c>
      <c r="J48" s="1858" t="s">
        <v>1739</v>
      </c>
      <c r="K48" s="1859"/>
      <c r="AX48" s="1233" t="s">
        <v>1740</v>
      </c>
      <c r="AZ48" s="1233" t="s">
        <v>1469</v>
      </c>
      <c r="BE48" s="1233">
        <v>2046</v>
      </c>
      <c r="BH48" s="1181" t="s">
        <v>1712</v>
      </c>
      <c r="BJ48" s="1330" t="s">
        <v>1133</v>
      </c>
      <c r="BL48" s="1330" t="s">
        <v>1133</v>
      </c>
      <c r="BN48" s="1181" t="s">
        <v>1741</v>
      </c>
    </row>
    <row customHeight="1" ht="11.25">
      <c r="A49" s="1187" t="s">
        <v>1742</v>
      </c>
      <c r="E49" s="520" t="s">
        <v>1743</v>
      </c>
      <c r="F49" s="1228" t="s">
        <v>1744</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1745</v>
      </c>
      <c r="AZ49" s="1233" t="s">
        <v>1483</v>
      </c>
      <c r="BE49" s="1233">
        <v>2047</v>
      </c>
      <c r="BH49" s="1181" t="s">
        <v>1149</v>
      </c>
      <c r="BJ49" s="1330" t="s">
        <v>1135</v>
      </c>
      <c r="BL49" s="1330" t="s">
        <v>1135</v>
      </c>
    </row>
    <row customHeight="1" ht="11.25">
      <c r="A50" s="1187" t="s">
        <v>1746</v>
      </c>
      <c r="E50" s="520" t="s">
        <v>1747</v>
      </c>
      <c r="F50" s="1228" t="s">
        <v>1119</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1748</v>
      </c>
      <c r="AZ50" s="1233" t="s">
        <v>1499</v>
      </c>
      <c r="BE50" s="1233">
        <v>2048</v>
      </c>
      <c r="BH50" s="1181" t="s">
        <v>1719</v>
      </c>
      <c r="BJ50" s="1330" t="s">
        <v>1137</v>
      </c>
      <c r="BL50" s="1330" t="s">
        <v>1137</v>
      </c>
    </row>
    <row customHeight="1" ht="11.25">
      <c r="A51" s="1187" t="s">
        <v>1749</v>
      </c>
      <c r="E51" s="520" t="s">
        <v>1750</v>
      </c>
      <c r="F51" s="1228" t="s">
        <v>1751</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1752</v>
      </c>
      <c r="AZ51" s="1233" t="s">
        <v>1514</v>
      </c>
      <c r="BE51" s="1233">
        <v>2049</v>
      </c>
      <c r="BH51" s="1181" t="s">
        <v>1727</v>
      </c>
      <c r="BJ51" s="1330" t="s">
        <v>1753</v>
      </c>
      <c r="BL51" s="1330" t="s">
        <v>1753</v>
      </c>
    </row>
    <row customHeight="1" ht="11.25">
      <c r="A52" s="1187" t="s">
        <v>1754</v>
      </c>
      <c r="E52" s="520" t="s">
        <v>1755</v>
      </c>
      <c r="F52" s="1228" t="s">
        <v>1756</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1757</v>
      </c>
      <c r="AZ52" s="1233" t="s">
        <v>1316</v>
      </c>
      <c r="BE52" s="1233">
        <v>2050</v>
      </c>
      <c r="BH52" s="1181" t="s">
        <v>1731</v>
      </c>
      <c r="BJ52" s="1330" t="s">
        <v>1148</v>
      </c>
      <c r="BL52" s="1330" t="s">
        <v>1148</v>
      </c>
    </row>
    <row customHeight="1" ht="11.25">
      <c r="A53" s="1187" t="s">
        <v>1758</v>
      </c>
      <c r="E53" s="520" t="s">
        <v>1759</v>
      </c>
      <c r="F53" s="1228" t="s">
        <v>1759</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1760</v>
      </c>
      <c r="K53" s="1859"/>
      <c r="AX53" s="1233" t="s">
        <v>1761</v>
      </c>
      <c r="BE53" s="1233">
        <v>2051</v>
      </c>
      <c r="BH53" s="1181" t="s">
        <v>1735</v>
      </c>
      <c r="BJ53" s="1330" t="s">
        <v>1708</v>
      </c>
      <c r="BL53" s="1330" t="s">
        <v>1708</v>
      </c>
    </row>
    <row customHeight="1" ht="11.25">
      <c r="A54" s="1187" t="s">
        <v>1762</v>
      </c>
      <c r="AX54" s="1233" t="s">
        <v>1763</v>
      </c>
      <c r="AZ54" s="1180" t="s">
        <v>1764</v>
      </c>
      <c r="BE54" s="1233">
        <v>2052</v>
      </c>
      <c r="BH54" s="1181" t="s">
        <v>1741</v>
      </c>
      <c r="BJ54" s="1330" t="s">
        <v>1712</v>
      </c>
      <c r="BL54" s="1330" t="s">
        <v>1712</v>
      </c>
    </row>
    <row customHeight="1" ht="11.25">
      <c r="A55" s="1187" t="s">
        <v>1765</v>
      </c>
      <c r="AX55" s="1233" t="s">
        <v>1766</v>
      </c>
      <c r="AZ55" s="1233" t="s">
        <v>1318</v>
      </c>
      <c r="BE55" s="1233">
        <v>2053</v>
      </c>
      <c r="BH55" s="1183" t="s">
        <v>22</v>
      </c>
      <c r="BJ55" s="1330" t="s">
        <v>1149</v>
      </c>
      <c r="BL55" s="1330" t="s">
        <v>1149</v>
      </c>
    </row>
    <row customHeight="1" ht="11.25">
      <c r="A56" s="1187" t="s">
        <v>1767</v>
      </c>
      <c r="D56" s="1231" t="s">
        <v>1768</v>
      </c>
      <c r="E56" s="1208" t="s">
        <v>108</v>
      </c>
      <c r="F56" s="1187" t="s">
        <v>1769</v>
      </c>
      <c r="AX56" s="1233" t="s">
        <v>1770</v>
      </c>
      <c r="AZ56" s="1233" t="s">
        <v>1344</v>
      </c>
      <c r="BE56" s="1233">
        <v>2054</v>
      </c>
      <c r="BH56" s="1183" t="s">
        <v>22</v>
      </c>
      <c r="BJ56" s="1330" t="s">
        <v>1719</v>
      </c>
      <c r="BL56" s="1330" t="s">
        <v>1719</v>
      </c>
    </row>
    <row customHeight="1" ht="11.25">
      <c r="A57" s="1187" t="s">
        <v>1771</v>
      </c>
      <c r="D57" s="1231" t="s">
        <v>1772</v>
      </c>
      <c r="E57" s="1208" t="s">
        <v>108</v>
      </c>
      <c r="F57" s="1187" t="s">
        <v>1769</v>
      </c>
      <c r="AX57" s="1233" t="s">
        <v>1773</v>
      </c>
      <c r="AZ57" s="1233" t="s">
        <v>1379</v>
      </c>
      <c r="BE57" s="1233">
        <v>2055</v>
      </c>
      <c r="BJ57" s="1330" t="s">
        <v>1727</v>
      </c>
      <c r="BL57" s="1330" t="s">
        <v>1727</v>
      </c>
    </row>
    <row customHeight="1" ht="11.25">
      <c r="A58" s="1187" t="s">
        <v>1774</v>
      </c>
      <c r="D58" s="1231" t="s">
        <v>1775</v>
      </c>
      <c r="E58" s="1208" t="s">
        <v>1761</v>
      </c>
      <c r="F58" s="1187" t="s">
        <v>1769</v>
      </c>
      <c r="AX58" s="1233" t="s">
        <v>1776</v>
      </c>
      <c r="BE58" s="1233">
        <v>2056</v>
      </c>
      <c r="BJ58" s="1330" t="s">
        <v>1731</v>
      </c>
      <c r="BL58" s="1330" t="s">
        <v>1731</v>
      </c>
    </row>
    <row customHeight="1" ht="11.25">
      <c r="A59" s="1187" t="s">
        <v>1777</v>
      </c>
      <c r="D59" s="1231" t="s">
        <v>128</v>
      </c>
      <c r="E59" s="1208" t="s">
        <v>1664</v>
      </c>
      <c r="F59" s="1187" t="s">
        <v>1778</v>
      </c>
      <c r="AX59" s="1233" t="s">
        <v>1779</v>
      </c>
      <c r="AZ59" s="1180" t="s">
        <v>1780</v>
      </c>
      <c r="BE59" s="1233">
        <v>2057</v>
      </c>
      <c r="BJ59" s="1330" t="s">
        <v>1735</v>
      </c>
      <c r="BL59" s="1330" t="s">
        <v>1735</v>
      </c>
    </row>
    <row customHeight="1" ht="11.25">
      <c r="A60" s="1187" t="s">
        <v>1781</v>
      </c>
      <c r="D60" s="1231" t="s">
        <v>1782</v>
      </c>
      <c r="E60" s="1208" t="s">
        <v>1664</v>
      </c>
      <c r="F60" s="1187" t="s">
        <v>1778</v>
      </c>
      <c r="AX60" s="1233" t="s">
        <v>1783</v>
      </c>
      <c r="AZ60" s="1233" t="s">
        <v>1319</v>
      </c>
      <c r="BE60" s="1233">
        <v>2058</v>
      </c>
      <c r="BJ60" s="1330" t="s">
        <v>1741</v>
      </c>
      <c r="BL60" s="1330" t="s">
        <v>1741</v>
      </c>
    </row>
    <row customHeight="1" ht="11.25">
      <c r="A61" s="1187" t="s">
        <v>1784</v>
      </c>
      <c r="D61" s="1231" t="s">
        <v>1785</v>
      </c>
      <c r="E61" s="1208" t="s">
        <v>1664</v>
      </c>
      <c r="F61" s="1187" t="s">
        <v>1778</v>
      </c>
      <c r="AX61" s="1233" t="s">
        <v>1786</v>
      </c>
      <c r="AZ61" s="1233" t="s">
        <v>1345</v>
      </c>
      <c r="BE61" s="1233">
        <v>2059</v>
      </c>
      <c r="BL61" s="1330" t="s">
        <v>1141</v>
      </c>
    </row>
    <row customHeight="1" ht="11.25">
      <c r="A62" s="1187" t="s">
        <v>1787</v>
      </c>
      <c r="D62" s="1231" t="s">
        <v>127</v>
      </c>
      <c r="E62" s="1208">
        <v>30</v>
      </c>
      <c r="F62" s="1187" t="s">
        <v>1778</v>
      </c>
      <c r="AZ62" s="1233" t="s">
        <v>1380</v>
      </c>
      <c r="BE62" s="1233">
        <v>2060</v>
      </c>
      <c r="BL62" s="1330" t="s">
        <v>1143</v>
      </c>
    </row>
    <row customHeight="1" ht="11.25">
      <c r="A63" s="1187" t="s">
        <v>1788</v>
      </c>
      <c r="D63" s="1231" t="s">
        <v>1789</v>
      </c>
      <c r="E63" s="1208">
        <v>30</v>
      </c>
      <c r="F63" s="1187" t="s">
        <v>1778</v>
      </c>
      <c r="AZ63" s="1233" t="s">
        <v>1412</v>
      </c>
      <c r="BE63" s="1233">
        <v>2061</v>
      </c>
    </row>
    <row customHeight="1" ht="11.25">
      <c r="A64" s="1187" t="s">
        <v>1790</v>
      </c>
      <c r="D64" s="1231" t="s">
        <v>1791</v>
      </c>
      <c r="E64" s="1208">
        <v>30</v>
      </c>
      <c r="F64" s="1187" t="s">
        <v>1778</v>
      </c>
      <c r="AZ64" s="1233" t="s">
        <v>1434</v>
      </c>
      <c r="BE64" s="1233">
        <v>2062</v>
      </c>
    </row>
    <row customHeight="1" ht="11.25">
      <c r="A65" s="1187" t="s">
        <v>1792</v>
      </c>
      <c r="D65" s="1187"/>
      <c r="BE65" s="1233">
        <v>2063</v>
      </c>
    </row>
    <row customHeight="1" ht="11.25">
      <c r="A66" s="1187" t="s">
        <v>1793</v>
      </c>
      <c r="AZ66" s="1180" t="s">
        <v>1794</v>
      </c>
      <c r="BE66" s="1233">
        <v>2064</v>
      </c>
    </row>
    <row customHeight="1" ht="11.25">
      <c r="A67" s="1187" t="s">
        <v>1795</v>
      </c>
      <c r="AZ67" s="1233" t="s">
        <v>1320</v>
      </c>
      <c r="BE67" s="1233">
        <v>2065</v>
      </c>
    </row>
    <row customHeight="1" ht="11.25">
      <c r="A68" s="1187" t="s">
        <v>16</v>
      </c>
      <c r="AZ68" s="1233" t="s">
        <v>1346</v>
      </c>
      <c r="BE68" s="1233">
        <v>2066</v>
      </c>
      <c r="BH68" s="1180" t="s">
        <v>1796</v>
      </c>
      <c r="BJ68" s="1180" t="s">
        <v>1797</v>
      </c>
      <c r="BL68" s="1180" t="s">
        <v>1798</v>
      </c>
      <c r="BN68" s="1180" t="s">
        <v>1799</v>
      </c>
    </row>
    <row customHeight="1" ht="11.25">
      <c r="A69" s="1187" t="s">
        <v>1800</v>
      </c>
      <c r="AZ69" s="1233" t="s">
        <v>1381</v>
      </c>
      <c r="BE69" s="1233">
        <v>2067</v>
      </c>
      <c r="BH69" s="1181" t="s">
        <v>1801</v>
      </c>
      <c r="BI69" s="1230" t="s">
        <v>106</v>
      </c>
      <c r="BJ69" s="1181" t="s">
        <v>1802</v>
      </c>
      <c r="BK69" s="1230" t="s">
        <v>106</v>
      </c>
      <c r="BL69" s="1181" t="s">
        <v>1803</v>
      </c>
      <c r="BM69" s="1183" t="s">
        <v>106</v>
      </c>
      <c r="BN69" s="1181" t="s">
        <v>1804</v>
      </c>
    </row>
    <row customHeight="1" ht="11.25">
      <c r="A70" s="1187" t="s">
        <v>1805</v>
      </c>
      <c r="AZ70" s="1233" t="s">
        <v>1413</v>
      </c>
      <c r="BE70" s="1233">
        <v>2068</v>
      </c>
      <c r="BH70" s="1181" t="s">
        <v>1806</v>
      </c>
      <c r="BJ70" s="1181" t="s">
        <v>1807</v>
      </c>
      <c r="BL70" s="1181" t="s">
        <v>1808</v>
      </c>
      <c r="BN70" s="1181" t="s">
        <v>1809</v>
      </c>
    </row>
    <row customHeight="1" ht="11.25">
      <c r="A71" s="1187" t="s">
        <v>1810</v>
      </c>
      <c r="AZ71" s="1233" t="s">
        <v>1415</v>
      </c>
      <c r="BE71" s="1233">
        <v>2069</v>
      </c>
      <c r="BH71" s="1181" t="s">
        <v>1023</v>
      </c>
      <c r="BI71" s="1230" t="s">
        <v>90</v>
      </c>
      <c r="BJ71" s="1181" t="s">
        <v>1811</v>
      </c>
      <c r="BK71" s="1230" t="s">
        <v>90</v>
      </c>
      <c r="BL71" s="1181" t="s">
        <v>1812</v>
      </c>
      <c r="BM71" s="1183" t="s">
        <v>90</v>
      </c>
      <c r="BN71" s="1181" t="s">
        <v>1813</v>
      </c>
    </row>
    <row customHeight="1" ht="11.25">
      <c r="A72" s="1187" t="s">
        <v>1814</v>
      </c>
      <c r="AZ72" s="1233" t="s">
        <v>19</v>
      </c>
      <c r="BE72" s="1233">
        <v>2070</v>
      </c>
      <c r="BH72" s="1181" t="s">
        <v>1815</v>
      </c>
      <c r="BJ72" s="1181" t="s">
        <v>1815</v>
      </c>
      <c r="BL72" s="1181" t="s">
        <v>1815</v>
      </c>
      <c r="BN72" s="1181" t="s">
        <v>1816</v>
      </c>
    </row>
    <row customHeight="1" ht="11.25">
      <c r="A73" s="1187" t="s">
        <v>1817</v>
      </c>
      <c r="BH73" s="1181" t="s">
        <v>1818</v>
      </c>
      <c r="BI73" s="1230" t="s">
        <v>108</v>
      </c>
      <c r="BJ73" s="1181" t="s">
        <v>1819</v>
      </c>
      <c r="BK73" s="1230" t="s">
        <v>108</v>
      </c>
      <c r="BL73" s="1181" t="s">
        <v>1820</v>
      </c>
      <c r="BM73" s="1183" t="s">
        <v>108</v>
      </c>
      <c r="BN73" s="1181" t="s">
        <v>1821</v>
      </c>
    </row>
    <row customHeight="1" ht="11.25">
      <c r="A74" s="1187" t="s">
        <v>1822</v>
      </c>
      <c r="BH74" s="1181" t="s">
        <v>1823</v>
      </c>
      <c r="BJ74" s="1181" t="s">
        <v>1824</v>
      </c>
      <c r="BL74" s="1181" t="s">
        <v>1825</v>
      </c>
      <c r="BN74" s="1181" t="s">
        <v>1826</v>
      </c>
    </row>
    <row customHeight="1" ht="11.25">
      <c r="A75" s="1187" t="s">
        <v>1827</v>
      </c>
      <c r="AZ75" s="1180" t="s">
        <v>1828</v>
      </c>
      <c r="BH75" s="1181" t="s">
        <v>1829</v>
      </c>
      <c r="BJ75" s="1181" t="s">
        <v>1829</v>
      </c>
      <c r="BL75" s="1181" t="s">
        <v>1829</v>
      </c>
    </row>
    <row customHeight="1" ht="11.25">
      <c r="A76" s="1187" t="s">
        <v>1830</v>
      </c>
      <c r="AZ76" s="1233" t="s">
        <v>1329</v>
      </c>
      <c r="BH76" s="1181" t="s">
        <v>1831</v>
      </c>
      <c r="BJ76" s="1181" t="s">
        <v>1832</v>
      </c>
      <c r="BL76" s="1181" t="s">
        <v>1833</v>
      </c>
    </row>
    <row customHeight="1" ht="11.25">
      <c r="A77" s="1187" t="s">
        <v>1834</v>
      </c>
      <c r="AZ77" s="1233" t="s">
        <v>1356</v>
      </c>
    </row>
    <row customHeight="1" ht="11.25">
      <c r="A78" s="1187" t="s">
        <v>1835</v>
      </c>
      <c r="AZ78" s="1233" t="s">
        <v>1388</v>
      </c>
    </row>
    <row customHeight="1" ht="11.25">
      <c r="A79" s="1187" t="s">
        <v>1836</v>
      </c>
      <c r="AZ79" s="1233" t="s">
        <v>1419</v>
      </c>
      <c r="BH79" s="1180" t="s">
        <v>1837</v>
      </c>
      <c r="BJ79" s="1180" t="s">
        <v>1838</v>
      </c>
      <c r="BL79" s="1180" t="s">
        <v>1839</v>
      </c>
    </row>
    <row customHeight="1" ht="11.25">
      <c r="A80" s="1187" t="s">
        <v>1840</v>
      </c>
      <c r="AZ80" s="1233" t="s">
        <v>1439</v>
      </c>
      <c r="BH80" s="1181" t="s">
        <v>1841</v>
      </c>
      <c r="BJ80" s="1181" t="s">
        <v>1842</v>
      </c>
      <c r="BL80" s="1181" t="s">
        <v>1843</v>
      </c>
    </row>
    <row customHeight="1" ht="11.25">
      <c r="A81" s="1187" t="s">
        <v>1844</v>
      </c>
      <c r="AZ81" s="1233" t="s">
        <v>1456</v>
      </c>
      <c r="BH81" s="1181" t="s">
        <v>1845</v>
      </c>
      <c r="BJ81" s="1181" t="s">
        <v>1846</v>
      </c>
      <c r="BL81" s="1181" t="s">
        <v>1847</v>
      </c>
    </row>
    <row customHeight="1" ht="11.25">
      <c r="A82" s="1187" t="s">
        <v>1848</v>
      </c>
      <c r="AZ82" s="1233" t="s">
        <v>1471</v>
      </c>
      <c r="BH82" s="1181" t="s">
        <v>1849</v>
      </c>
      <c r="BJ82" s="1181" t="s">
        <v>1850</v>
      </c>
      <c r="BL82" s="1181" t="s">
        <v>1851</v>
      </c>
    </row>
    <row customHeight="1" ht="11.25">
      <c r="A83" s="1187" t="s">
        <v>1852</v>
      </c>
      <c r="BH83" s="1181" t="s">
        <v>1853</v>
      </c>
      <c r="BJ83" s="1181" t="s">
        <v>1854</v>
      </c>
      <c r="BL83" s="1181" t="s">
        <v>1855</v>
      </c>
    </row>
    <row customHeight="1" ht="11.25">
      <c r="A84" s="1187" t="s">
        <v>1856</v>
      </c>
      <c r="AZ84" s="1180" t="s">
        <v>1857</v>
      </c>
    </row>
    <row customHeight="1" ht="11.25">
      <c r="A85" s="1983" t="s">
        <v>1858</v>
      </c>
      <c r="AZ85" s="1233" t="s">
        <v>1859</v>
      </c>
    </row>
    <row customHeight="1" ht="11.25">
      <c r="A86" s="1187" t="s">
        <v>1860</v>
      </c>
      <c r="AZ86" s="1233" t="s">
        <v>1861</v>
      </c>
      <c r="BH86" s="1180" t="s">
        <v>1022</v>
      </c>
      <c r="BJ86" s="1180" t="s">
        <v>1862</v>
      </c>
      <c r="BL86" s="1180" t="s">
        <v>1863</v>
      </c>
    </row>
    <row customHeight="1" ht="11.25">
      <c r="A87" s="1187" t="s">
        <v>1864</v>
      </c>
      <c r="AZ87" s="1233" t="s">
        <v>1865</v>
      </c>
      <c r="BH87" s="1181" t="s">
        <v>1024</v>
      </c>
      <c r="BJ87" s="1181" t="s">
        <v>1866</v>
      </c>
      <c r="BL87" s="1181" t="s">
        <v>1867</v>
      </c>
    </row>
    <row customHeight="1" ht="11.25">
      <c r="A88" s="1187" t="s">
        <v>1868</v>
      </c>
      <c r="AZ88" s="1719"/>
      <c r="BH88" s="1181" t="s">
        <v>1869</v>
      </c>
      <c r="BJ88" s="1181" t="s">
        <v>1870</v>
      </c>
      <c r="BL88" s="1181" t="s">
        <v>1871</v>
      </c>
    </row>
    <row customHeight="1" ht="11.25">
      <c r="A89" s="1187" t="s">
        <v>1872</v>
      </c>
      <c r="AZ89" s="1180" t="s">
        <v>1873</v>
      </c>
    </row>
    <row customHeight="1" ht="11.25">
      <c r="A90" s="1187" t="s">
        <v>1874</v>
      </c>
      <c r="AZ90" s="1233" t="s">
        <v>1119</v>
      </c>
    </row>
    <row customHeight="1" ht="11.25">
      <c r="A91" s="1187" t="s">
        <v>1875</v>
      </c>
      <c r="AZ91" s="1233" t="s">
        <v>1155</v>
      </c>
      <c r="BH91" s="1180" t="s">
        <v>1876</v>
      </c>
      <c r="BJ91" s="1180" t="s">
        <v>1877</v>
      </c>
      <c r="BL91" s="1180" t="s">
        <v>1878</v>
      </c>
    </row>
    <row customHeight="1" ht="11.25">
      <c r="AZ92" s="1233" t="s">
        <v>1879</v>
      </c>
      <c r="BH92" s="1181" t="s">
        <v>1880</v>
      </c>
      <c r="BJ92" s="1181" t="s">
        <v>1881</v>
      </c>
      <c r="BL92" s="1181" t="s">
        <v>1882</v>
      </c>
    </row>
    <row customHeight="1" ht="11.25">
      <c r="AZ93" s="1233" t="s">
        <v>1883</v>
      </c>
      <c r="BH93" s="1181" t="s">
        <v>1884</v>
      </c>
      <c r="BJ93" s="1181" t="s">
        <v>1885</v>
      </c>
      <c r="BL93" s="1181" t="s">
        <v>1886</v>
      </c>
    </row>
    <row customHeight="1" ht="11.25">
      <c r="AZ94" s="1233" t="s">
        <v>1887</v>
      </c>
    </row>
    <row r="96" customHeight="1" ht="11.25">
      <c r="AZ96" s="1180" t="s">
        <v>1888</v>
      </c>
      <c r="BH96" s="1180" t="s">
        <v>1889</v>
      </c>
      <c r="BJ96" s="1180" t="s">
        <v>1890</v>
      </c>
      <c r="BL96" s="1180" t="s">
        <v>1891</v>
      </c>
      <c r="BN96" s="1180" t="s">
        <v>1892</v>
      </c>
    </row>
    <row customHeight="1" ht="11.25">
      <c r="AZ97" s="2014" t="s">
        <v>1893</v>
      </c>
      <c r="BA97" s="2015" t="s">
        <v>1894</v>
      </c>
      <c r="BH97" s="1181" t="s">
        <v>1895</v>
      </c>
      <c r="BJ97" s="1181" t="s">
        <v>1896</v>
      </c>
      <c r="BL97" s="1181" t="s">
        <v>1897</v>
      </c>
      <c r="BN97" s="1181" t="s">
        <v>1898</v>
      </c>
    </row>
    <row customHeight="1" ht="11.25">
      <c r="AZ98" s="2014" t="s">
        <v>1899</v>
      </c>
      <c r="BA98" s="2015" t="s">
        <v>1900</v>
      </c>
      <c r="BH98" s="1181" t="s">
        <v>1901</v>
      </c>
      <c r="BJ98" s="1181" t="s">
        <v>1902</v>
      </c>
      <c r="BL98" s="1181" t="s">
        <v>1903</v>
      </c>
      <c r="BN98" s="1181" t="s">
        <v>1904</v>
      </c>
    </row>
    <row customHeight="1" ht="22.5">
      <c r="AZ99" s="2014" t="s">
        <v>1905</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1906</v>
      </c>
      <c r="BJ99" s="1181" t="s">
        <v>1907</v>
      </c>
      <c r="BL99" s="1181" t="s">
        <v>1908</v>
      </c>
      <c r="BN99" s="1181" t="s">
        <v>1909</v>
      </c>
    </row>
    <row customHeight="1" ht="22.5">
      <c r="AZ100" s="2014" t="s">
        <v>1910</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1514</v>
      </c>
      <c r="BL100" s="1181" t="s">
        <v>1514</v>
      </c>
      <c r="BN100" s="1181" t="s">
        <v>1911</v>
      </c>
    </row>
    <row customHeight="1" ht="22.5">
      <c r="AZ101" s="2014" t="s">
        <v>1912</v>
      </c>
      <c r="BA101" s="2015" t="s">
        <v>1913</v>
      </c>
      <c r="BN101" s="1181" t="s">
        <v>1914</v>
      </c>
    </row>
    <row customHeight="1" ht="22.5">
      <c r="AZ102" s="2014" t="s">
        <v>1915</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1916</v>
      </c>
    </row>
    <row customHeight="1" ht="11.25">
      <c r="AZ103" s="2014" t="s">
        <v>1917</v>
      </c>
      <c r="BA103" s="2015" t="s">
        <v>1918</v>
      </c>
      <c r="BN103" s="1181" t="s">
        <v>1919</v>
      </c>
    </row>
    <row customHeight="1" ht="11.25">
      <c r="BN104" s="1181" t="s">
        <v>1920</v>
      </c>
    </row>
    <row customHeight="1" ht="11.25">
      <c r="AZ105" s="1805" t="s">
        <v>1921</v>
      </c>
    </row>
    <row customHeight="1" ht="11.25">
      <c r="AZ106" s="1233" t="s">
        <v>1922</v>
      </c>
    </row>
    <row customHeight="1" ht="11.25">
      <c r="AZ107" s="1233" t="s">
        <v>1923</v>
      </c>
      <c r="BH107" s="1180" t="s">
        <v>1924</v>
      </c>
      <c r="BJ107" s="1180" t="s">
        <v>1925</v>
      </c>
      <c r="BL107" s="1180" t="s">
        <v>1926</v>
      </c>
      <c r="BN107" s="1180" t="s">
        <v>1927</v>
      </c>
    </row>
    <row customHeight="1" ht="11.25">
      <c r="AZ108" s="1233" t="s">
        <v>566</v>
      </c>
      <c r="BH108" s="1181" t="s">
        <v>1928</v>
      </c>
      <c r="BJ108" s="1181" t="s">
        <v>1929</v>
      </c>
      <c r="BL108" s="1181" t="s">
        <v>1594</v>
      </c>
      <c r="BN108" s="1181" t="s">
        <v>1930</v>
      </c>
    </row>
    <row customHeight="1" ht="11.25">
      <c r="BH109" s="1181" t="s">
        <v>1931</v>
      </c>
    </row>
    <row customHeight="1" ht="11.25">
      <c r="AZ110" s="1805" t="s">
        <v>1932</v>
      </c>
      <c r="BH110" s="1181" t="s">
        <v>1931</v>
      </c>
    </row>
    <row customHeight="1" ht="11.25">
      <c r="AZ111" s="2014" t="s">
        <v>1893</v>
      </c>
      <c r="BA111" s="2015" t="s">
        <v>1894</v>
      </c>
    </row>
    <row customHeight="1" ht="11.25">
      <c r="AZ112" s="2014" t="s">
        <v>1899</v>
      </c>
      <c r="BA112" s="2015" t="s">
        <v>1900</v>
      </c>
    </row>
    <row customHeight="1" ht="22.5">
      <c r="AZ113" s="2014" t="s">
        <v>1905</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1910</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1933</v>
      </c>
    </row>
    <row customHeight="1" ht="22.5">
      <c r="AZ115" s="2014" t="s">
        <v>1915</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1316</v>
      </c>
    </row>
    <row customHeight="1" ht="11.25">
      <c r="AZ116" s="2014" t="s">
        <v>1917</v>
      </c>
      <c r="BA116" s="2015" t="s">
        <v>1918</v>
      </c>
      <c r="BH116" s="1181" t="s">
        <v>1342</v>
      </c>
    </row>
    <row customHeight="1" ht="11.25">
      <c r="BH117" s="1181" t="s">
        <v>1377</v>
      </c>
    </row>
    <row customHeight="1" ht="11.25">
      <c r="BH118" s="1181" t="s">
        <v>1410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69ED8-EEEA-A228-ED02-9DFA724C0D5F}" mc:Ignorable="x14ac xr xr2 xr3">
  <dimension ref="A1:J25"/>
  <sheetViews>
    <sheetView topLeftCell="A1" showGridLines="0" zoomScale="90" workbookViewId="0">
      <selection activeCell="A1" sqref="A1"/>
    </sheetView>
  </sheetViews>
  <sheetFormatPr defaultColWidth="9.140625" customHeight="1" defaultRowHeight="11.25"/>
  <cols>
    <col min="1" max="2" style="6104" width="15.00390625" hidden="1" customWidth="1"/>
    <col min="3" max="3" style="6148" width="3.00390625" customWidth="1"/>
    <col min="4" max="4" style="6149" width="6.00390625" customWidth="1"/>
    <col min="5" max="5" style="6148" width="52.00390625" customWidth="1"/>
    <col min="6" max="6" style="6148" width="48.00390625" customWidth="1"/>
    <col min="7" max="7" style="6148" width="93.00390625" customWidth="1"/>
    <col min="8" max="8" style="6148" width="8.00390625" customWidth="1"/>
    <col min="9" max="9" style="6148" width="64.00390625" customWidth="1"/>
    <col min="10" max="10" style="6148" width="9.140625" hidden="1"/>
  </cols>
  <sheetData>
    <row customHeight="1" ht="11.25" hidden="1">
      <c r="A1" s="614" t="s">
        <v>294</v>
      </c>
      <c r="J1" s="568" t="s">
        <v>14</v>
      </c>
    </row>
    <row customHeight="1" ht="22.5" hidden="1">
      <c r="A2" s="615"/>
      <c r="B2" s="615"/>
      <c r="C2" s="1843" t="s">
        <v>684</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Ростовская область</v>
      </c>
      <c r="E6" s="2289"/>
      <c r="F6" s="2289"/>
      <c r="I6" s="828"/>
      <c r="J6" s="568">
        <v>17</v>
      </c>
    </row>
    <row s="6063"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295</v>
      </c>
      <c r="E9" s="2318"/>
      <c r="F9" s="2318"/>
      <c r="G9" s="2321" t="s">
        <v>296</v>
      </c>
      <c r="J9" s="568">
        <v>11</v>
      </c>
    </row>
    <row customHeight="1" ht="11.549999999999999">
      <c r="A10" s="615"/>
      <c r="B10" s="615"/>
      <c r="C10" s="570"/>
      <c r="D10" s="1587" t="s">
        <v>88</v>
      </c>
      <c r="E10" s="1589" t="s">
        <v>297</v>
      </c>
      <c r="F10" s="1589" t="s">
        <v>298</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ООО "Ростовские тепловые сети"</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1934</v>
      </c>
      <c r="F13" s="1634" t="s">
        <v>301</v>
      </c>
      <c r="G13" s="587"/>
      <c r="H13" s="1646"/>
      <c r="J13" s="568">
        <v>19</v>
      </c>
    </row>
    <row customHeight="1" ht="19.95">
      <c r="A14" s="615"/>
      <c r="B14" s="615"/>
      <c r="C14" s="570"/>
      <c r="D14" s="1636" t="s">
        <v>704</v>
      </c>
      <c r="E14" s="1637" t="s">
        <v>1935</v>
      </c>
      <c r="F14" s="1639"/>
      <c r="G14" s="1638" t="s">
        <v>1936</v>
      </c>
      <c r="H14" s="1646"/>
      <c r="J14" s="568">
        <v>19</v>
      </c>
    </row>
    <row customHeight="1" ht="19.95">
      <c r="A15" s="615"/>
      <c r="B15" s="615"/>
      <c r="C15" s="570"/>
      <c r="D15" s="1636" t="s">
        <v>302</v>
      </c>
      <c r="E15" s="1637" t="s">
        <v>1937</v>
      </c>
      <c r="F15" s="1639"/>
      <c r="G15" s="1638" t="s">
        <v>1938</v>
      </c>
      <c r="H15" s="1646"/>
      <c r="J15" s="568">
        <v>19</v>
      </c>
    </row>
    <row customHeight="1" ht="24">
      <c r="A16" s="615"/>
      <c r="B16" s="615"/>
      <c r="C16" s="570"/>
      <c r="D16" s="1636" t="s">
        <v>305</v>
      </c>
      <c r="E16" s="1635" t="s">
        <v>1939</v>
      </c>
      <c r="F16" s="1644"/>
      <c r="G16" s="587" t="s">
        <v>1940</v>
      </c>
      <c r="H16" s="1646"/>
      <c r="J16" s="568">
        <v>23</v>
      </c>
    </row>
    <row customHeight="1" ht="48.29999999999999">
      <c r="A17" s="615"/>
      <c r="B17" s="615"/>
      <c r="C17" s="570"/>
      <c r="D17" s="1633">
        <v>3</v>
      </c>
      <c r="E17" s="1640" t="s">
        <v>1941</v>
      </c>
      <c r="F17" s="1639"/>
      <c r="G17" s="587" t="s">
        <v>1942</v>
      </c>
      <c r="H17" s="1646"/>
      <c r="J17" s="568">
        <v>46</v>
      </c>
    </row>
    <row customHeight="1" ht="48.29999999999999">
      <c r="A18" s="1588">
        <v>1</v>
      </c>
      <c r="B18" s="615"/>
      <c r="C18" s="1590"/>
      <c r="D18" s="1633" t="s">
        <v>91</v>
      </c>
      <c r="E18" s="1640" t="s">
        <v>1943</v>
      </c>
      <c r="F18" s="1639"/>
      <c r="G18" s="587" t="s">
        <v>1942</v>
      </c>
      <c r="H18" s="1646"/>
      <c r="I18" s="965"/>
      <c r="J18" s="568">
        <v>46</v>
      </c>
    </row>
    <row customHeight="1" ht="23.25">
      <c r="A19" s="615"/>
      <c r="B19" s="615"/>
      <c r="C19" s="570"/>
      <c r="D19" s="1633" t="s">
        <v>108</v>
      </c>
      <c r="E19" s="1640" t="s">
        <v>1944</v>
      </c>
      <c r="F19" s="1634" t="s">
        <v>301</v>
      </c>
      <c r="G19" s="2584" t="s">
        <v>1945</v>
      </c>
      <c r="H19" s="588"/>
      <c r="J19" s="568">
        <v>22</v>
      </c>
    </row>
    <row s="7853" customFormat="1" customHeight="1" ht="5.25" hidden="1">
      <c r="A20" s="615"/>
      <c r="B20" s="615"/>
      <c r="C20" s="1642"/>
      <c r="D20" s="1641" t="s">
        <v>1217</v>
      </c>
      <c r="E20" s="1127"/>
      <c r="F20" s="1126"/>
      <c r="G20" s="2585"/>
      <c r="J20" s="1643">
        <v>0</v>
      </c>
    </row>
    <row customHeight="1" ht="15.75">
      <c r="A21" s="615"/>
      <c r="B21" s="615"/>
      <c r="C21" s="570"/>
      <c r="D21" s="580"/>
      <c r="E21" s="528" t="s">
        <v>334</v>
      </c>
      <c r="F21" s="582"/>
      <c r="G21" s="2586"/>
      <c r="H21" s="1646"/>
      <c r="J21" s="568">
        <v>15</v>
      </c>
    </row>
    <row s="6104" customFormat="1" customHeight="1" ht="26.25">
      <c r="A22" s="615"/>
      <c r="B22" s="615"/>
      <c r="C22" s="615"/>
      <c r="D22" s="1633" t="s">
        <v>92</v>
      </c>
      <c r="E22" s="587" t="s">
        <v>1946</v>
      </c>
      <c r="F22" s="1639"/>
      <c r="G22" s="587" t="s">
        <v>1947</v>
      </c>
      <c r="H22" s="1645"/>
      <c r="J22" s="614">
        <v>25</v>
      </c>
    </row>
    <row s="6104" customFormat="1" customHeight="1" ht="19.95">
      <c r="A23" s="615"/>
      <c r="B23" s="615"/>
      <c r="C23" s="615"/>
      <c r="D23" s="1633" t="s">
        <v>93</v>
      </c>
      <c r="E23" s="1640" t="s">
        <v>1948</v>
      </c>
      <c r="F23" s="1644"/>
      <c r="G23" s="587" t="s">
        <v>1949</v>
      </c>
      <c r="H23" s="1645"/>
      <c r="J23" s="614">
        <v>19</v>
      </c>
    </row>
    <row s="6104" customFormat="1" customHeight="1" ht="144" hidden="1">
      <c r="A24" s="615"/>
      <c r="B24" s="615"/>
      <c r="C24" s="615"/>
      <c r="D24" s="1633" t="s">
        <v>109</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5F47C-DD07-5377-6DC5-4BE339E22922}" mc:Ignorable="x14ac xr xr2 xr3">
  <dimension ref="A1:IU24"/>
  <sheetViews>
    <sheetView topLeftCell="A1" showGridLines="0" zoomScale="90" workbookViewId="0">
      <selection activeCell="A1" sqref="A1"/>
    </sheetView>
  </sheetViews>
  <sheetFormatPr defaultColWidth="9.140625" customHeight="1" defaultRowHeight="14.25"/>
  <cols>
    <col min="1" max="1" style="5599" width="9.140625" hidden="1"/>
    <col min="2" max="2" style="5676" width="9.140625" hidden="1"/>
    <col min="3" max="3" style="5599" width="3.7109375" hidden="1" customWidth="1"/>
    <col min="4" max="4" style="5765" width="3.00390625" customWidth="1"/>
    <col min="5" max="5" style="5599" width="6.00390625" customWidth="1"/>
    <col min="6" max="6" style="5599" width="46.00390625" customWidth="1"/>
    <col min="7" max="8" style="5599" width="16.00390625" customWidth="1"/>
    <col min="9" max="9" style="5599" width="35.00390625" customWidth="1"/>
    <col min="10" max="10" style="5599" width="89.00390625" customWidth="1"/>
    <col min="11" max="11" style="5766" width="3.00390625" customWidth="1"/>
    <col min="12" max="14" style="5766" width="8.00390625" customWidth="1"/>
    <col min="15" max="15" style="5766" width="25.00390625" customWidth="1"/>
    <col min="16" max="16" style="5766" width="14.00390625" customWidth="1"/>
    <col min="17" max="20" style="5767" width="8.00390625" customWidth="1"/>
    <col min="21" max="254" style="5599" width="8.00390625" customWidth="1"/>
    <col min="255" max="255" style="5599" width="9.140625" hidden="1"/>
  </cols>
  <sheetData>
    <row customHeight="1" ht="22.5" hidden="1">
      <c r="F1" s="1744" t="s">
        <v>1950</v>
      </c>
      <c r="G1" s="1744" t="s">
        <v>47</v>
      </c>
      <c r="H1" s="1744" t="s">
        <v>49</v>
      </c>
      <c r="IU1" s="1268" t="s">
        <v>14</v>
      </c>
    </row>
    <row s="5737" customFormat="1" customHeight="1" ht="22.5" hidden="1">
      <c r="A2" s="944"/>
      <c r="B2" s="1273">
        <v>1</v>
      </c>
      <c r="C2" s="1273"/>
      <c r="D2" s="2041" t="s">
        <v>684</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677"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692"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692"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692"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692" customFormat="1" customHeight="1" ht="14.699999999999998">
      <c r="A7" s="1268"/>
      <c r="B7" s="1273"/>
      <c r="C7" s="1268"/>
      <c r="D7" s="1608"/>
      <c r="E7" s="2214" t="s">
        <v>295</v>
      </c>
      <c r="F7" s="2215"/>
      <c r="G7" s="2215"/>
      <c r="H7" s="2215"/>
      <c r="I7" s="2215"/>
      <c r="J7" s="2587" t="s">
        <v>296</v>
      </c>
      <c r="K7" s="613"/>
      <c r="L7" s="613"/>
      <c r="M7" s="613"/>
      <c r="N7" s="613"/>
      <c r="O7" s="339"/>
      <c r="P7" s="613"/>
      <c r="Q7" s="338"/>
      <c r="R7" s="338"/>
      <c r="S7" s="338"/>
      <c r="T7" s="338"/>
      <c r="IU7" s="620">
        <v>14</v>
      </c>
    </row>
    <row s="5692" customFormat="1" customHeight="1" ht="21">
      <c r="A8" s="1268"/>
      <c r="B8" s="1273"/>
      <c r="C8" s="1268"/>
      <c r="D8" s="1608"/>
      <c r="E8" s="1661" t="s">
        <v>88</v>
      </c>
      <c r="F8" s="1653" t="s">
        <v>1950</v>
      </c>
      <c r="G8" s="1653" t="s">
        <v>47</v>
      </c>
      <c r="H8" s="1653" t="s">
        <v>49</v>
      </c>
      <c r="I8" s="1653" t="s">
        <v>1951</v>
      </c>
      <c r="J8" s="2588"/>
      <c r="K8" s="613"/>
      <c r="L8" s="613"/>
      <c r="M8" s="613"/>
      <c r="N8" s="613"/>
      <c r="O8" s="339"/>
      <c r="P8" s="613"/>
      <c r="Q8" s="338"/>
      <c r="R8" s="338"/>
      <c r="S8" s="338"/>
      <c r="T8" s="338"/>
      <c r="IU8" s="620">
        <v>20</v>
      </c>
    </row>
    <row s="5737"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737" customFormat="1" customHeight="1" ht="15.75">
      <c r="A10" s="1744"/>
      <c r="B10" s="1273"/>
      <c r="C10" s="525"/>
      <c r="D10" s="914"/>
      <c r="E10" s="1654"/>
      <c r="F10" s="1613" t="s">
        <v>1952</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692"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692"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692"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760" customFormat="1" customHeight="1" ht="10.5">
      <c r="B14" s="947"/>
      <c r="D14" s="295"/>
      <c r="K14" s="613"/>
      <c r="L14" s="613"/>
      <c r="M14" s="613"/>
      <c r="N14" s="613"/>
      <c r="O14" s="339"/>
      <c r="P14" s="613"/>
      <c r="Q14" s="338"/>
      <c r="R14" s="338"/>
      <c r="S14" s="338"/>
      <c r="T14" s="338"/>
      <c r="IU14" s="294">
        <v>10</v>
      </c>
    </row>
    <row s="5760"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42652-C6C8-B6C8-1A36-15B676440192}" mc:Ignorable="x14ac xr xr2 xr3">
  <dimension ref="A1:IW15"/>
  <sheetViews>
    <sheetView topLeftCell="A1" showGridLines="0" zoomScale="90" workbookViewId="0">
      <selection activeCell="A1" sqref="A1"/>
    </sheetView>
  </sheetViews>
  <sheetFormatPr defaultColWidth="9.140625" customHeight="1" defaultRowHeight="14.25"/>
  <cols>
    <col min="1" max="1" style="5599" width="9.140625" hidden="1"/>
    <col min="2" max="2" style="5676" width="9.140625" hidden="1"/>
    <col min="3" max="3" style="5599" width="3.7109375" hidden="1" customWidth="1"/>
    <col min="4" max="4" style="5765" width="3.00390625" customWidth="1"/>
    <col min="5" max="5" style="5599" width="6.00390625" customWidth="1"/>
    <col min="6" max="6" style="5599" width="27.00390625" customWidth="1"/>
    <col min="7" max="7" style="5599" width="16.00390625" customWidth="1"/>
    <col min="8" max="8" style="5599" width="12.00390625" customWidth="1"/>
    <col min="9" max="9" style="5599" width="32.00390625" customWidth="1"/>
    <col min="10" max="11" style="5599" width="41.00390625" customWidth="1"/>
    <col min="12" max="12" style="5599" width="89.00390625" customWidth="1"/>
    <col min="13" max="13" style="5766" width="3.00390625" customWidth="1"/>
    <col min="14" max="16" style="5766" width="8.00390625" customWidth="1"/>
    <col min="17" max="17" style="5766" width="25.00390625" customWidth="1"/>
    <col min="18" max="18" style="5766" width="14.00390625" customWidth="1"/>
    <col min="19" max="22" style="5767" width="8.00390625" customWidth="1"/>
    <col min="23" max="256" style="5599" width="8.00390625" customWidth="1"/>
    <col min="257" max="257" style="5599" width="9.140625" hidden="1"/>
  </cols>
  <sheetData>
    <row customHeight="1" ht="22.5" hidden="1">
      <c r="IW1" s="1268" t="s">
        <v>14</v>
      </c>
    </row>
    <row s="5737" customFormat="1" customHeight="1" ht="22.5" hidden="1">
      <c r="A2" s="944"/>
      <c r="B2" s="1273">
        <v>1</v>
      </c>
      <c r="C2" s="1273"/>
      <c r="D2" s="2041" t="s">
        <v>684</v>
      </c>
      <c r="E2" s="2002"/>
      <c r="F2" s="2005" t="str">
        <f>IF(ROIV_INFO_NAME="","",ROIV_INFO_NAME)</f>
        <v>ООО "Ростовские тепловые сети"</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677"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692"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692"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692"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692" customFormat="1" customHeight="1" ht="14.699999999999998">
      <c r="A7" s="1268"/>
      <c r="B7" s="1273"/>
      <c r="C7" s="1268"/>
      <c r="D7" s="1608"/>
      <c r="E7" s="2214" t="s">
        <v>295</v>
      </c>
      <c r="F7" s="2215"/>
      <c r="G7" s="2215"/>
      <c r="H7" s="2215"/>
      <c r="I7" s="2215"/>
      <c r="J7" s="2215"/>
      <c r="K7" s="2215"/>
      <c r="L7" s="2587" t="s">
        <v>296</v>
      </c>
      <c r="M7" s="613"/>
      <c r="N7" s="613"/>
      <c r="O7" s="613"/>
      <c r="P7" s="613"/>
      <c r="Q7" s="339"/>
      <c r="R7" s="613"/>
      <c r="S7" s="338"/>
      <c r="T7" s="338"/>
      <c r="U7" s="338"/>
      <c r="V7" s="338"/>
      <c r="IW7" s="620">
        <v>14</v>
      </c>
    </row>
    <row s="5692"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692" customFormat="1" customHeight="1" ht="29.25">
      <c r="A9" s="1268"/>
      <c r="B9" s="1273"/>
      <c r="C9" s="1268"/>
      <c r="D9" s="1608"/>
      <c r="E9" s="2592"/>
      <c r="F9" s="2592"/>
      <c r="G9" s="1650" t="s">
        <v>1953</v>
      </c>
      <c r="H9" s="1650" t="s">
        <v>1954</v>
      </c>
      <c r="I9" s="1650" t="s">
        <v>1955</v>
      </c>
      <c r="J9" s="2592"/>
      <c r="K9" s="2592"/>
      <c r="L9" s="2588"/>
      <c r="M9" s="613"/>
      <c r="N9" s="613"/>
      <c r="O9" s="613"/>
      <c r="P9" s="613"/>
      <c r="Q9" s="339"/>
      <c r="R9" s="613"/>
      <c r="S9" s="338"/>
      <c r="T9" s="338"/>
      <c r="U9" s="338"/>
      <c r="V9" s="338"/>
      <c r="IW9" s="620">
        <v>28</v>
      </c>
    </row>
    <row s="5737" customFormat="1" customHeight="1" ht="23.25">
      <c r="A10" s="2212"/>
      <c r="B10" s="1273">
        <v>1</v>
      </c>
      <c r="C10" s="1273"/>
      <c r="D10" s="913"/>
      <c r="E10" s="911">
        <v>1</v>
      </c>
      <c r="F10" s="1652" t="str">
        <f>IF(ROIV_INFO_NAME="","",ROIV_INFO_NAME)</f>
        <v>ООО "Ростовские тепловые сети"</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737" customFormat="1" customHeight="1" ht="15.75">
      <c r="A11" s="2212"/>
      <c r="B11" s="1273"/>
      <c r="C11" s="525"/>
      <c r="D11" s="914"/>
      <c r="E11" s="534"/>
      <c r="F11" s="529" t="s">
        <v>1956</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692"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692"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692"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C83AA-6714-BB3E-7CB8-AEF26889A403}" mc:Ignorable="x14ac xr xr2 xr3">
  <dimension ref="A1:IW15"/>
  <sheetViews>
    <sheetView topLeftCell="A1" showGridLines="0" zoomScale="90" workbookViewId="0">
      <selection activeCell="A1" sqref="A1"/>
    </sheetView>
  </sheetViews>
  <sheetFormatPr defaultColWidth="9.140625" customHeight="1" defaultRowHeight="14.25"/>
  <cols>
    <col min="1" max="1" style="5599" width="9.140625" hidden="1"/>
    <col min="2" max="2" style="5676" width="9.140625" hidden="1"/>
    <col min="3" max="3" style="5599" width="3.7109375" hidden="1" customWidth="1"/>
    <col min="4" max="4" style="5765" width="3.00390625" customWidth="1"/>
    <col min="5" max="5" style="5599" width="6.00390625" customWidth="1"/>
    <col min="6" max="6" style="5599" width="27.00390625" customWidth="1"/>
    <col min="7" max="7" style="5599" width="16.00390625" customWidth="1"/>
    <col min="8" max="8" style="5599" width="12.00390625" customWidth="1"/>
    <col min="9" max="9" style="5599" width="32.00390625" customWidth="1"/>
    <col min="10" max="11" style="5599" width="41.00390625" customWidth="1"/>
    <col min="12" max="12" style="5599" width="89.00390625" customWidth="1"/>
    <col min="13" max="13" style="5766" width="3.00390625" customWidth="1"/>
    <col min="14" max="16" style="5766" width="8.00390625" customWidth="1"/>
    <col min="17" max="17" style="5766" width="25.00390625" customWidth="1"/>
    <col min="18" max="18" style="5766" width="14.00390625" customWidth="1"/>
    <col min="19" max="22" style="5767" width="8.00390625" customWidth="1"/>
    <col min="23" max="256" style="5599" width="8.00390625" customWidth="1"/>
    <col min="257" max="257" style="5599" width="9.140625" hidden="1"/>
  </cols>
  <sheetData>
    <row customHeight="1" ht="22.5" hidden="1">
      <c r="IW1" s="1744" t="s">
        <v>14</v>
      </c>
    </row>
    <row s="5737" customFormat="1" customHeight="1" ht="22.5" hidden="1">
      <c r="A2" s="944"/>
      <c r="B2" s="1479">
        <v>1</v>
      </c>
      <c r="C2" s="1479"/>
      <c r="D2" s="2041" t="s">
        <v>684</v>
      </c>
      <c r="E2" s="2017"/>
      <c r="F2" s="2019" t="str">
        <f>IF(ROIV_INFO_NAME="","",ROIV_INFO_NAME)</f>
        <v>ООО "Ростовские тепловые сети"</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677"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692"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692"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692"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692" customFormat="1" customHeight="1" ht="14.699999999999998">
      <c r="A7" s="1744"/>
      <c r="B7" s="1479"/>
      <c r="C7" s="1744"/>
      <c r="D7" s="1628"/>
      <c r="E7" s="2214" t="s">
        <v>295</v>
      </c>
      <c r="F7" s="2215"/>
      <c r="G7" s="2215"/>
      <c r="H7" s="2215"/>
      <c r="I7" s="2215"/>
      <c r="J7" s="2215"/>
      <c r="K7" s="2215"/>
      <c r="L7" s="2587" t="s">
        <v>296</v>
      </c>
      <c r="M7" s="1737"/>
      <c r="N7" s="1737"/>
      <c r="O7" s="1737"/>
      <c r="P7" s="1737"/>
      <c r="Q7" s="1737"/>
      <c r="R7" s="1737"/>
      <c r="S7" s="338"/>
      <c r="T7" s="338"/>
      <c r="U7" s="338"/>
      <c r="V7" s="338"/>
      <c r="IW7" s="1722">
        <v>14</v>
      </c>
    </row>
    <row s="5692" customFormat="1" customHeight="1" ht="67.2">
      <c r="A8" s="1744"/>
      <c r="B8" s="1479"/>
      <c r="C8" s="1744"/>
      <c r="D8" s="1628"/>
      <c r="E8" s="2591" t="s">
        <v>88</v>
      </c>
      <c r="F8" s="2591" t="s">
        <v>1957</v>
      </c>
      <c r="G8" s="2593" t="s">
        <v>1958</v>
      </c>
      <c r="H8" s="2594"/>
      <c r="I8" s="2595"/>
      <c r="J8" s="2591" t="s">
        <v>1959</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692" customFormat="1" customHeight="1" ht="29.25">
      <c r="A9" s="1744"/>
      <c r="B9" s="1479"/>
      <c r="C9" s="1744"/>
      <c r="D9" s="1628"/>
      <c r="E9" s="2592"/>
      <c r="F9" s="2592"/>
      <c r="G9" s="2007" t="s">
        <v>1953</v>
      </c>
      <c r="H9" s="2007" t="s">
        <v>1954</v>
      </c>
      <c r="I9" s="2007" t="s">
        <v>1955</v>
      </c>
      <c r="J9" s="2592"/>
      <c r="K9" s="2592"/>
      <c r="L9" s="2588"/>
      <c r="M9" s="1737"/>
      <c r="N9" s="1737"/>
      <c r="O9" s="1737"/>
      <c r="P9" s="1737"/>
      <c r="Q9" s="1737"/>
      <c r="R9" s="1737"/>
      <c r="S9" s="338"/>
      <c r="T9" s="338"/>
      <c r="U9" s="338"/>
      <c r="V9" s="338"/>
      <c r="IW9" s="1722">
        <v>28</v>
      </c>
    </row>
    <row s="5737" customFormat="1" customHeight="1" ht="1.05">
      <c r="A10" s="2212"/>
      <c r="B10" s="1479">
        <v>1</v>
      </c>
      <c r="C10" s="1479"/>
      <c r="D10" s="913"/>
      <c r="E10" s="908">
        <v>0</v>
      </c>
      <c r="F10" s="2004" t="str">
        <f>IF(ROIV_INFO_NAME="","",ROIV_INFO_NAME)</f>
        <v>ООО "Ростовские тепловые сети"</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737" customFormat="1" customHeight="1" ht="15.75">
      <c r="A11" s="2212"/>
      <c r="B11" s="1479"/>
      <c r="C11" s="525"/>
      <c r="D11" s="914"/>
      <c r="E11" s="534"/>
      <c r="F11" s="764" t="s">
        <v>1956</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692"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692"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692"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E74D2-EEA9-2DC5-DD67-E1A98EE1551A}" mc:Ignorable="x14ac xr xr2 xr3">
  <dimension ref="A1:Q19"/>
  <sheetViews>
    <sheetView topLeftCell="A1" showGridLines="0" zoomScale="90" workbookViewId="0">
      <selection activeCell="A1" sqref="A1"/>
    </sheetView>
  </sheetViews>
  <sheetFormatPr defaultColWidth="9.140625" customHeight="1" defaultRowHeight="14.25"/>
  <cols>
    <col min="1" max="1" style="5599" width="9.140625" hidden="1"/>
    <col min="2" max="2" style="5676" width="9.140625" hidden="1"/>
    <col min="3" max="3" style="5599" width="3.7109375" hidden="1" customWidth="1"/>
    <col min="4" max="4" style="5765" width="3.00390625" customWidth="1"/>
    <col min="5" max="5" style="5599" width="6.00390625" customWidth="1"/>
    <col min="6" max="6" style="5599" width="27.00390625" customWidth="1"/>
    <col min="7" max="7" style="5599" width="29.00390625" customWidth="1"/>
    <col min="8" max="8" style="5599" width="25.00390625" customWidth="1"/>
    <col min="9" max="9" style="5599" width="5.00390625" customWidth="1"/>
    <col min="10" max="10" style="5599" width="6.00390625" customWidth="1"/>
    <col min="11" max="11" style="5599" width="41.00390625" customWidth="1"/>
    <col min="12" max="12" style="5599" width="42.00390625" customWidth="1"/>
    <col min="13" max="13" style="5599" width="41.00390625" customWidth="1"/>
    <col min="14" max="14" style="5599" width="89.00390625" customWidth="1"/>
    <col min="15" max="15" style="5766" width="3.00390625" customWidth="1"/>
    <col min="16" max="16" style="5766" width="8.00390625" customWidth="1"/>
    <col min="17" max="17" style="5599" width="9.140625" hidden="1"/>
  </cols>
  <sheetData>
    <row customHeight="1" ht="22.5" hidden="1">
      <c r="Q1" s="1268" t="s">
        <v>14</v>
      </c>
    </row>
    <row s="5737" customFormat="1" customHeight="1" ht="22.5" hidden="1">
      <c r="A2" s="609"/>
      <c r="B2" s="1273">
        <v>1</v>
      </c>
      <c r="C2" s="1273"/>
      <c r="D2" s="2041" t="s">
        <v>684</v>
      </c>
      <c r="E2" s="2240">
        <v>1</v>
      </c>
      <c r="F2" s="2416" t="str">
        <f>IF(region_name="","",region_name)</f>
        <v>Ростовская область</v>
      </c>
      <c r="G2" s="2596"/>
      <c r="H2" s="2597"/>
      <c r="I2" s="587"/>
      <c r="J2" s="2023">
        <v>1</v>
      </c>
      <c r="K2" s="2025"/>
      <c r="L2" s="2025"/>
      <c r="M2" s="2025"/>
      <c r="N2" s="605"/>
      <c r="O2" s="1648"/>
      <c r="P2" s="624"/>
      <c r="Q2" s="536">
        <v>0</v>
      </c>
    </row>
    <row s="5737" customFormat="1" customHeight="1" ht="22.5" hidden="1">
      <c r="A3" s="944"/>
      <c r="B3" s="1273"/>
      <c r="C3" s="1273"/>
      <c r="D3" s="914"/>
      <c r="E3" s="2240"/>
      <c r="F3" s="2416"/>
      <c r="G3" s="2596"/>
      <c r="H3" s="2598"/>
      <c r="I3" s="534"/>
      <c r="J3" s="1613"/>
      <c r="K3" s="1613" t="s">
        <v>1960</v>
      </c>
      <c r="L3" s="1656"/>
      <c r="M3" s="2033"/>
      <c r="N3" s="2026"/>
      <c r="O3" s="1648"/>
      <c r="P3" s="624"/>
      <c r="Q3" s="536">
        <v>0</v>
      </c>
    </row>
    <row s="5677" customFormat="1" customHeight="1" ht="5.25" hidden="1">
      <c r="A4" s="609"/>
      <c r="D4" s="607"/>
      <c r="F4" s="360" t="s">
        <v>83</v>
      </c>
      <c r="G4" s="607" t="s">
        <v>84</v>
      </c>
      <c r="H4" s="607"/>
      <c r="I4" s="2036"/>
      <c r="J4" s="1657"/>
      <c r="K4" s="2024"/>
      <c r="L4" s="2024"/>
      <c r="M4" s="2024"/>
      <c r="N4" s="2020"/>
      <c r="O4" s="360" t="s">
        <v>83</v>
      </c>
      <c r="P4" s="360"/>
      <c r="Q4" s="624">
        <v>0</v>
      </c>
    </row>
    <row s="5737" customFormat="1" customHeight="1" ht="22.5" hidden="1">
      <c r="A5" s="1754"/>
      <c r="B5" s="1479">
        <v>1</v>
      </c>
      <c r="C5" s="1479"/>
      <c r="D5" s="914"/>
      <c r="E5" s="2026"/>
      <c r="F5" s="2026"/>
      <c r="G5" s="2026"/>
      <c r="H5" s="2037"/>
      <c r="I5" s="2042" t="s">
        <v>684</v>
      </c>
      <c r="J5" s="2035">
        <v>1</v>
      </c>
      <c r="K5" s="2025"/>
      <c r="L5" s="2025"/>
      <c r="M5" s="2025"/>
      <c r="N5" s="605"/>
      <c r="O5" s="1648"/>
      <c r="P5" s="1749"/>
      <c r="Q5" s="737">
        <v>0</v>
      </c>
    </row>
    <row s="5692" customFormat="1" customHeight="1" ht="14.699999999999998">
      <c r="A6" s="1268"/>
      <c r="B6" s="1273"/>
      <c r="C6" s="1268"/>
      <c r="D6" s="1608"/>
      <c r="E6" s="622"/>
      <c r="F6" s="622"/>
      <c r="G6" s="622"/>
      <c r="H6" s="622"/>
      <c r="I6" s="622"/>
      <c r="J6" s="622"/>
      <c r="K6" s="622"/>
      <c r="L6" s="622"/>
      <c r="M6" s="622"/>
      <c r="N6" s="1748"/>
      <c r="O6" s="360"/>
      <c r="P6" s="613"/>
      <c r="Q6" s="620">
        <v>14</v>
      </c>
    </row>
    <row s="5692"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692" customFormat="1" customHeight="1" ht="14.699999999999998">
      <c r="A8" s="1268"/>
      <c r="B8" s="1273"/>
      <c r="C8" s="1268"/>
      <c r="D8" s="1608"/>
      <c r="E8" s="622"/>
      <c r="F8" s="280"/>
      <c r="G8" s="280"/>
      <c r="H8" s="280"/>
      <c r="I8" s="280"/>
      <c r="J8" s="280"/>
      <c r="K8" s="280"/>
      <c r="L8" s="280"/>
      <c r="M8" s="280"/>
      <c r="N8" s="729"/>
      <c r="O8" s="613"/>
      <c r="P8" s="613"/>
      <c r="Q8" s="620">
        <v>14</v>
      </c>
    </row>
    <row s="7919" customFormat="1" customHeight="1" ht="14.25" hidden="1">
      <c r="A9" s="1581"/>
      <c r="B9" s="1591"/>
      <c r="C9" s="1581"/>
      <c r="D9" s="1608"/>
      <c r="E9" s="2027"/>
      <c r="F9" s="2027"/>
      <c r="G9" s="2027"/>
      <c r="H9" s="2027"/>
      <c r="I9" s="2606"/>
      <c r="J9" s="2606"/>
      <c r="K9" s="2606"/>
      <c r="L9" s="2027"/>
      <c r="M9" s="2028"/>
      <c r="O9" s="1658"/>
      <c r="P9" s="1658"/>
      <c r="Q9" s="1659">
        <v>0</v>
      </c>
    </row>
    <row s="5692" customFormat="1" customHeight="1" ht="14.699999999999998">
      <c r="A10" s="1268"/>
      <c r="B10" s="1273"/>
      <c r="C10" s="1268"/>
      <c r="D10" s="1608"/>
      <c r="E10" s="2240" t="s">
        <v>295</v>
      </c>
      <c r="F10" s="2240"/>
      <c r="G10" s="2240"/>
      <c r="H10" s="2240"/>
      <c r="I10" s="2240"/>
      <c r="J10" s="2240"/>
      <c r="K10" s="2240"/>
      <c r="L10" s="2240"/>
      <c r="M10" s="2214"/>
      <c r="N10" s="2591" t="s">
        <v>296</v>
      </c>
      <c r="O10" s="613"/>
      <c r="P10" s="613"/>
      <c r="Q10" s="620">
        <v>14</v>
      </c>
    </row>
    <row s="5692" customFormat="1" customHeight="1" ht="44.25">
      <c r="A11" s="1744"/>
      <c r="B11" s="1479"/>
      <c r="C11" s="1744"/>
      <c r="D11" s="1628"/>
      <c r="E11" s="2605" t="s">
        <v>88</v>
      </c>
      <c r="F11" s="2605" t="s">
        <v>299</v>
      </c>
      <c r="G11" s="2605" t="s">
        <v>1961</v>
      </c>
      <c r="H11" s="2605"/>
      <c r="I11" s="2605" t="s">
        <v>1962</v>
      </c>
      <c r="J11" s="2605"/>
      <c r="K11" s="2605"/>
      <c r="L11" s="2605" t="s">
        <v>1963</v>
      </c>
      <c r="M11" s="2593" t="s">
        <v>1964</v>
      </c>
      <c r="N11" s="2604"/>
      <c r="O11" s="1737"/>
      <c r="P11" s="1737"/>
      <c r="Q11" s="1722">
        <v>42</v>
      </c>
    </row>
    <row s="5692" customFormat="1" customHeight="1" ht="29.25">
      <c r="A12" s="1268"/>
      <c r="B12" s="1273"/>
      <c r="C12" s="1268"/>
      <c r="D12" s="1608"/>
      <c r="E12" s="2591"/>
      <c r="F12" s="2605"/>
      <c r="G12" s="2022" t="s">
        <v>1965</v>
      </c>
      <c r="H12" s="2022" t="s">
        <v>303</v>
      </c>
      <c r="I12" s="2605"/>
      <c r="J12" s="2605"/>
      <c r="K12" s="2605"/>
      <c r="L12" s="2605"/>
      <c r="M12" s="2593"/>
      <c r="N12" s="2592"/>
      <c r="O12" s="613"/>
      <c r="P12" s="613"/>
      <c r="Q12" s="620">
        <v>28</v>
      </c>
    </row>
    <row s="5737" customFormat="1" customHeight="1" ht="23.25">
      <c r="A13" s="2212">
        <v>26379339</v>
      </c>
      <c r="B13" s="1273">
        <v>1</v>
      </c>
      <c r="C13" s="1273"/>
      <c r="D13" s="914"/>
      <c r="E13" s="2240">
        <v>1</v>
      </c>
      <c r="F13" s="2599" t="str">
        <f>IF(region_name="","",region_name)</f>
        <v>Ростовская область</v>
      </c>
      <c r="G13" s="2600"/>
      <c r="H13" s="2607"/>
      <c r="I13" s="587"/>
      <c r="J13" s="2018">
        <v>1</v>
      </c>
      <c r="K13" s="2031"/>
      <c r="L13" s="2032"/>
      <c r="M13" s="2032"/>
      <c r="N13" s="2601" t="s">
        <v>1966</v>
      </c>
      <c r="O13" s="1648"/>
      <c r="P13" s="624"/>
      <c r="Q13" s="536">
        <v>22</v>
      </c>
    </row>
    <row s="5737" customFormat="1" customHeight="1" ht="23.25">
      <c r="A14" s="2212"/>
      <c r="B14" s="1273"/>
      <c r="C14" s="1273"/>
      <c r="D14" s="914"/>
      <c r="E14" s="2240"/>
      <c r="F14" s="2599"/>
      <c r="G14" s="2600"/>
      <c r="H14" s="2608"/>
      <c r="I14" s="534"/>
      <c r="J14" s="1613"/>
      <c r="K14" s="1613" t="s">
        <v>1960</v>
      </c>
      <c r="L14" s="1656"/>
      <c r="M14" s="1656"/>
      <c r="N14" s="2602"/>
      <c r="O14" s="1648"/>
      <c r="P14" s="624"/>
      <c r="Q14" s="536">
        <v>22</v>
      </c>
    </row>
    <row s="5737" customFormat="1" customHeight="1" ht="23.25">
      <c r="A15" s="2212"/>
      <c r="B15" s="1273"/>
      <c r="C15" s="525"/>
      <c r="D15" s="914"/>
      <c r="E15" s="534"/>
      <c r="F15" s="1613" t="s">
        <v>1952</v>
      </c>
      <c r="G15" s="1655"/>
      <c r="H15" s="1655"/>
      <c r="I15" s="300"/>
      <c r="J15" s="300"/>
      <c r="K15" s="300"/>
      <c r="L15" s="300"/>
      <c r="M15" s="300"/>
      <c r="N15" s="2602"/>
      <c r="O15" s="1649"/>
      <c r="P15" s="624"/>
      <c r="Q15" s="536">
        <v>22</v>
      </c>
    </row>
    <row s="5692" customFormat="1" customHeight="1" ht="22.049999999999997">
      <c r="A16" s="1268"/>
      <c r="B16" s="1273"/>
      <c r="C16" s="1268"/>
      <c r="D16" s="564"/>
      <c r="E16" s="293"/>
      <c r="F16" s="293"/>
      <c r="G16" s="293"/>
      <c r="H16" s="293"/>
      <c r="I16" s="293"/>
      <c r="J16" s="293"/>
      <c r="K16" s="293"/>
      <c r="L16" s="293"/>
      <c r="M16" s="622"/>
      <c r="N16" s="1748"/>
      <c r="O16" s="613"/>
      <c r="P16" s="613"/>
      <c r="Q16" s="620">
        <v>21</v>
      </c>
    </row>
    <row s="5692"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692"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5F616-FE14-95CA-A871-B00E6B42D46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6060" width="9.140625" hidden="1"/>
    <col min="2" max="2" style="7678" width="9.140625" hidden="1"/>
    <col min="3" max="3" style="7959" width="3.00390625" customWidth="1"/>
    <col min="4" max="4" style="7678" width="6.00390625" customWidth="1"/>
    <col min="5" max="5" style="7678" width="22.00390625" customWidth="1"/>
    <col min="6" max="6" style="7678" width="15.00390625" customWidth="1"/>
    <col min="7" max="7" style="7678" width="14.00390625" customWidth="1"/>
    <col min="8" max="8" style="7678" width="47.00390625" customWidth="1"/>
    <col min="9" max="9" style="7678" width="115.00390625" customWidth="1"/>
    <col min="10" max="10" style="7678" width="3.00390625" customWidth="1"/>
    <col min="11" max="12" style="7678" width="8.00390625" customWidth="1"/>
    <col min="13" max="13" style="7678" width="9.140625" hidden="1"/>
  </cols>
  <sheetData>
    <row customHeight="1" ht="14.25" hidden="1">
      <c r="M1" s="234" t="s">
        <v>14</v>
      </c>
    </row>
    <row customHeight="1" ht="14.25" hidden="1">
      <c r="M2" s="234">
        <v>0</v>
      </c>
    </row>
    <row customHeight="1" ht="14.25" hidden="1">
      <c r="M3" s="234">
        <v>0</v>
      </c>
    </row>
    <row customHeight="1" ht="3">
      <c r="M4" s="234">
        <v>3</v>
      </c>
    </row>
    <row s="5599" customFormat="1" customHeight="1" ht="31.5">
      <c r="A5" s="228"/>
      <c r="C5" s="203"/>
      <c r="D5" s="2213" t="s">
        <v>1967</v>
      </c>
      <c r="E5" s="2213"/>
      <c r="F5" s="2213"/>
      <c r="G5" s="2213"/>
      <c r="H5" s="2213"/>
      <c r="I5" s="378"/>
      <c r="M5" s="196">
        <v>30</v>
      </c>
    </row>
    <row customHeight="1" ht="3" hidden="1">
      <c r="D6" s="235"/>
      <c r="E6" s="235"/>
      <c r="F6" s="235"/>
      <c r="G6" s="235"/>
      <c r="H6" s="235"/>
      <c r="I6" s="235"/>
      <c r="M6" s="234">
        <v>0</v>
      </c>
    </row>
    <row s="6060" customFormat="1" customHeight="1" ht="14.699999999999998">
      <c r="B7" s="232"/>
      <c r="C7" s="233"/>
      <c r="D7" s="236"/>
      <c r="E7" s="236"/>
      <c r="F7" s="236"/>
      <c r="G7" s="236"/>
      <c r="H7" s="865"/>
      <c r="I7" s="236"/>
      <c r="J7" s="237"/>
      <c r="M7" s="231">
        <v>14</v>
      </c>
    </row>
    <row customHeight="1" ht="14.699999999999998">
      <c r="D8" s="2322" t="s">
        <v>295</v>
      </c>
      <c r="E8" s="2322"/>
      <c r="F8" s="2322"/>
      <c r="G8" s="2322"/>
      <c r="H8" s="2322"/>
      <c r="I8" s="2322" t="s">
        <v>296</v>
      </c>
      <c r="M8" s="234">
        <v>14</v>
      </c>
    </row>
    <row customHeight="1" ht="29.25">
      <c r="D9" s="2322" t="s">
        <v>88</v>
      </c>
      <c r="E9" s="2322" t="s">
        <v>1968</v>
      </c>
      <c r="F9" s="2322"/>
      <c r="G9" s="2322"/>
      <c r="H9" s="2322"/>
      <c r="I9" s="2322"/>
      <c r="M9" s="234">
        <v>28</v>
      </c>
    </row>
    <row customHeight="1" ht="24">
      <c r="D10" s="2322"/>
      <c r="E10" s="240" t="s">
        <v>1969</v>
      </c>
      <c r="F10" s="240" t="s">
        <v>1970</v>
      </c>
      <c r="G10" s="240" t="s">
        <v>1971</v>
      </c>
      <c r="H10" s="240" t="s">
        <v>385</v>
      </c>
      <c r="I10" s="2322"/>
      <c r="M10" s="234">
        <v>23</v>
      </c>
    </row>
    <row customHeight="1" ht="12" hidden="1">
      <c r="D11" s="200" t="s">
        <v>106</v>
      </c>
      <c r="E11" s="200" t="s">
        <v>91</v>
      </c>
      <c r="F11" s="200" t="s">
        <v>108</v>
      </c>
      <c r="G11" s="200" t="s">
        <v>92</v>
      </c>
      <c r="H11" s="200" t="s">
        <v>93</v>
      </c>
      <c r="I11" s="200" t="s">
        <v>109</v>
      </c>
      <c r="M11" s="234">
        <v>0</v>
      </c>
    </row>
    <row s="7678" customFormat="1" customHeight="1" ht="26.25">
      <c r="A12" s="258" t="s">
        <v>90</v>
      </c>
      <c r="B12" s="238" t="s">
        <v>22</v>
      </c>
      <c r="C12" s="239"/>
      <c r="D12" s="241" t="s">
        <v>106</v>
      </c>
      <c r="E12" s="494"/>
      <c r="F12" s="494"/>
      <c r="G12" s="1847" t="s">
        <v>22</v>
      </c>
      <c r="H12" s="495"/>
      <c r="I12" s="2282" t="s">
        <v>1972</v>
      </c>
      <c r="K12" s="385"/>
      <c r="L12" s="386"/>
      <c r="M12" s="230">
        <v>25</v>
      </c>
    </row>
    <row customHeight="1" ht="15.75">
      <c r="A13" s="234"/>
      <c r="B13" s="234"/>
      <c r="C13" s="234"/>
      <c r="D13" s="222"/>
      <c r="E13" s="243" t="s">
        <v>463</v>
      </c>
      <c r="F13" s="242"/>
      <c r="G13" s="242"/>
      <c r="H13" s="327"/>
      <c r="I13" s="2284"/>
      <c r="M13" s="234">
        <v>15</v>
      </c>
    </row>
    <row customHeight="1" ht="3">
      <c r="A14" s="234"/>
      <c r="B14" s="234"/>
      <c r="C14" s="234"/>
      <c r="M14" s="234">
        <v>3</v>
      </c>
    </row>
    <row customHeight="1" ht="29.25">
      <c r="E15" s="2609" t="s">
        <v>1973</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6DFF2-D661-7406-378A-7050C91C2B52}"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7978" width="9.140625" hidden="1"/>
    <col min="3" max="3" style="7979" width="3.00390625" customWidth="1"/>
    <col min="4" max="4" style="7978" width="6.00390625" customWidth="1"/>
    <col min="5" max="5" style="7978" width="94.00390625" customWidth="1"/>
    <col min="6" max="9" style="7978" width="8.00390625" customWidth="1"/>
    <col min="10" max="10" style="7978"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1974</v>
      </c>
      <c r="E7" s="2611"/>
      <c r="F7" s="380"/>
      <c r="J7" s="182">
        <v>22</v>
      </c>
    </row>
    <row customHeight="1" ht="3">
      <c r="C8" s="205"/>
      <c r="D8" s="183"/>
      <c r="E8" s="183"/>
      <c r="J8" s="182">
        <v>3</v>
      </c>
    </row>
    <row customHeight="1" ht="16.8">
      <c r="C9" s="205"/>
      <c r="D9" s="218" t="s">
        <v>88</v>
      </c>
      <c r="E9" s="373" t="s">
        <v>1975</v>
      </c>
      <c r="J9" s="182">
        <v>16</v>
      </c>
    </row>
    <row customHeight="1" ht="1.05">
      <c r="C10" s="205"/>
      <c r="D10" s="200"/>
      <c r="E10" s="200"/>
      <c r="J10" s="182">
        <v>1</v>
      </c>
    </row>
    <row customHeight="1" ht="11.25" hidden="1">
      <c r="C11" s="205"/>
      <c r="D11" s="263">
        <v>0</v>
      </c>
      <c r="E11" s="374"/>
      <c r="J11" s="182">
        <v>0</v>
      </c>
    </row>
    <row customHeight="1" ht="54.75">
      <c r="C12" s="249"/>
      <c r="D12" s="226">
        <v>1</v>
      </c>
      <c r="E12" s="490" t="s">
        <v>1976</v>
      </c>
      <c r="J12" s="182">
        <v>15</v>
      </c>
    </row>
    <row customHeight="1" ht="12.75">
      <c r="C13" s="205"/>
      <c r="D13" s="375"/>
      <c r="E13" s="376" t="s">
        <v>1977</v>
      </c>
      <c r="J13" s="182">
        <v>12</v>
      </c>
    </row>
    <row customHeight="1" ht="3">
      <c r="J14" s="182">
        <v>3</v>
      </c>
    </row>
    <row customHeight="1" ht="23.25">
      <c r="C15" s="250"/>
      <c r="D15" s="2612" t="s">
        <v>1978</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20A43-8542-4192-BFC1-AF681AA0DFE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978" width="9.140625" hidden="1"/>
    <col min="3" max="3" style="7979" width="3.00390625" customWidth="1"/>
    <col min="4" max="4" style="7978" width="6.00390625" customWidth="1"/>
    <col min="5" max="5" style="7978" width="94.00390625" customWidth="1"/>
    <col min="6" max="12" style="7978" width="8.00390625" customWidth="1"/>
    <col min="13" max="13" style="7978"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1979</v>
      </c>
      <c r="E7" s="2213"/>
      <c r="F7" s="380"/>
      <c r="M7" s="182">
        <v>22</v>
      </c>
    </row>
    <row customHeight="1" ht="3">
      <c r="C8" s="205"/>
      <c r="D8" s="183"/>
      <c r="E8" s="183"/>
      <c r="M8" s="182">
        <v>3</v>
      </c>
    </row>
    <row customHeight="1" ht="16.8">
      <c r="C9" s="205"/>
      <c r="D9" s="218" t="s">
        <v>88</v>
      </c>
      <c r="E9" s="221" t="s">
        <v>282</v>
      </c>
      <c r="M9" s="182">
        <v>16</v>
      </c>
    </row>
    <row customHeight="1" ht="12.75">
      <c r="C10" s="205"/>
      <c r="D10" s="200" t="s">
        <v>106</v>
      </c>
      <c r="E10" s="200" t="s">
        <v>107</v>
      </c>
      <c r="M10" s="182">
        <v>12</v>
      </c>
    </row>
    <row customHeight="1" ht="15" hidden="1">
      <c r="C11" s="205"/>
      <c r="D11" s="226">
        <v>0</v>
      </c>
      <c r="E11" s="262"/>
      <c r="M11" s="182">
        <v>0</v>
      </c>
    </row>
    <row customHeight="1" ht="14.699999999999998">
      <c r="C12" s="205"/>
      <c r="D12" s="222"/>
      <c r="E12" s="220" t="s">
        <v>1977</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6C1CF-0CFB-DF57-A396-9522804AA5A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737" width="1.7109375" customWidth="1"/>
    <col min="2" max="2" style="5737" width="34.57421875" customWidth="1"/>
    <col min="3" max="3" style="5737" width="85.00390625" customWidth="1"/>
    <col min="4" max="4" style="5737" width="17.00390625" customWidth="1"/>
    <col min="5" max="5" style="5737" width="8.00390625" customWidth="1"/>
    <col min="6" max="6" style="5737" width="9.140625" hidden="1"/>
  </cols>
  <sheetData>
    <row customHeight="1" ht="3">
      <c r="F1" s="202" t="s">
        <v>14</v>
      </c>
    </row>
    <row customHeight="1" ht="22.5">
      <c r="B2" s="2726" t="s">
        <v>1980</v>
      </c>
      <c r="C2" s="2613"/>
      <c r="D2" s="2613"/>
      <c r="E2" s="381"/>
      <c r="F2" s="202">
        <v>22</v>
      </c>
    </row>
    <row customHeight="1" ht="3">
      <c r="F3" s="202">
        <v>3</v>
      </c>
    </row>
    <row customHeight="1" ht="23.25">
      <c r="B4" s="2727" t="s">
        <v>1981</v>
      </c>
      <c r="C4" s="496" t="s">
        <v>1982</v>
      </c>
      <c r="D4" s="496" t="s">
        <v>1983</v>
      </c>
      <c r="F4" s="202">
        <v>22</v>
      </c>
    </row>
    <row customHeight="1" ht="11.25" hidden="1">
      <c r="A5" s="202" t="s">
        <v>82</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C3E6A-21B9-7362-80BF-3B7AB33F6AE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737" width="26.57421875" customWidth="1"/>
    <col min="2" max="2" style="5737" width="10.00390625" customWidth="1"/>
    <col min="3" max="3" style="5737" width="9.140625"/>
    <col min="4" max="4" style="5737" width="11.140625" customWidth="1"/>
    <col min="5" max="5" style="5737" width="16.57421875" customWidth="1"/>
    <col min="6" max="6" style="5737" width="16.28125" customWidth="1"/>
    <col min="7" max="7" style="5737" width="19.140625" customWidth="1"/>
    <col min="8" max="11" style="5737" width="10.00390625" customWidth="1"/>
    <col min="12" max="12" style="5737" width="12.7109375" customWidth="1"/>
    <col min="13" max="13" style="5737" width="61.28125" customWidth="1"/>
    <col min="14" max="14" style="5737" width="10.00390625" customWidth="1"/>
    <col min="15" max="17" style="5737" width="23.7109375" customWidth="1"/>
    <col min="18" max="18" style="5737" width="11.7109375" customWidth="1"/>
    <col min="19" max="19" style="5737" width="8.57421875" customWidth="1"/>
    <col min="20" max="20" style="5737" width="11.7109375" customWidth="1"/>
    <col min="21" max="21" style="5737" width="8.57421875" customWidth="1"/>
    <col min="22" max="22" style="5737" width="4.7109375" customWidth="1"/>
    <col min="23" max="23" style="5737" width="115.7109375" customWidth="1"/>
    <col min="24" max="24" style="5737" width="115.28125" customWidth="1"/>
    <col min="25" max="27" style="5737" width="9.140625"/>
    <col min="28" max="28" style="5737" width="115.7109375" customWidth="1"/>
    <col min="29" max="29" style="5737" width="9.140625"/>
    <col min="30" max="90" style="5737" width="115.7109375" customWidth="1"/>
    <col min="91" max="184" style="5737" width="9.140625"/>
  </cols>
  <sheetData>
    <row r="2" s="7989" customFormat="1" customHeight="1" ht="17.25">
      <c r="A2" s="1928" t="s">
        <v>1984</v>
      </c>
    </row>
    <row r="4" s="7978" customFormat="1" customHeight="1" ht="15">
      <c r="C4" s="1929"/>
      <c r="D4" s="226"/>
      <c r="E4" s="490"/>
    </row>
    <row r="6" s="7989" customFormat="1" customHeight="1" ht="17.25">
      <c r="A6" s="1928" t="s">
        <v>1985</v>
      </c>
    </row>
    <row r="8" s="7978" customFormat="1" customHeight="1" ht="17.25">
      <c r="C8" s="1930"/>
      <c r="D8" s="226"/>
      <c r="E8" s="227"/>
    </row>
    <row r="11" s="7989" customFormat="1" customHeight="1" ht="17.25">
      <c r="A11" s="1928" t="s">
        <v>1986</v>
      </c>
    </row>
    <row r="13" s="5692" customFormat="1" customHeight="1" ht="15">
      <c r="A13" s="2330">
        <v>1</v>
      </c>
      <c r="B13" s="1273"/>
      <c r="C13" s="914" t="s">
        <v>684</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737"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737" customFormat="1" customHeight="1" ht="15">
      <c r="A15" s="2330"/>
      <c r="B15" s="1273"/>
      <c r="C15" s="525"/>
      <c r="D15" s="914"/>
      <c r="E15" s="534"/>
      <c r="F15" s="290"/>
      <c r="G15" s="528" t="s">
        <v>99</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989" customFormat="1" customHeight="1" ht="17.25">
      <c r="A17" s="1928" t="s">
        <v>1987</v>
      </c>
    </row>
    <row r="19" s="5737" customFormat="1" customHeight="1" ht="15">
      <c r="A19" s="1995"/>
      <c r="B19" s="1479">
        <v>1</v>
      </c>
      <c r="C19" s="1479"/>
      <c r="D19" s="913" t="s">
        <v>684</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737" customFormat="1" customHeight="1" ht="15">
      <c r="A21" s="1928" t="s">
        <v>1988</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737" customFormat="1" customHeight="1" ht="15">
      <c r="U22" s="298"/>
    </row>
    <row s="5803" customFormat="1" customHeight="1" ht="15">
      <c r="A23" s="536"/>
      <c r="B23" s="536"/>
      <c r="C23" s="1841" t="s">
        <v>684</v>
      </c>
      <c r="D23" s="2221" t="s">
        <v>106</v>
      </c>
      <c r="E23" s="2222"/>
      <c r="F23" s="2220" t="s">
        <v>19</v>
      </c>
      <c r="G23" s="2670"/>
      <c r="H23" s="2240">
        <v>1</v>
      </c>
      <c r="I23" s="2672" t="str">
        <f>IF(U23="","",INDEX(TERRITORY_MR_LIST,MATCH(U23,TERRITORY_LIST_ID,0)))</f>
        <v/>
      </c>
      <c r="J23" s="2220" t="s">
        <v>19</v>
      </c>
      <c r="K23" s="945"/>
      <c r="L23" s="1895" t="s">
        <v>106</v>
      </c>
      <c r="M23" s="716"/>
      <c r="N23" s="717"/>
      <c r="O23" s="717"/>
      <c r="P23" s="717"/>
      <c r="Q23" s="717"/>
      <c r="R23" s="717"/>
      <c r="S23" s="717"/>
      <c r="T23" s="717"/>
      <c r="U23" s="718"/>
      <c r="V23" s="717"/>
      <c r="W23" s="717"/>
      <c r="X23" s="708"/>
      <c r="Y23" s="708" t="s">
        <v>115</v>
      </c>
      <c r="Z23" s="708">
        <v>1705000</v>
      </c>
      <c r="AA23" s="708"/>
      <c r="AB23" s="708"/>
      <c r="AC23" s="708"/>
      <c r="AD23" s="708"/>
      <c r="AE23" s="708"/>
      <c r="AF23" s="708"/>
      <c r="AG23" s="708"/>
      <c r="AH23" s="708"/>
      <c r="AI23" s="708"/>
      <c r="AJ23" s="708"/>
      <c r="AK23" s="708"/>
      <c r="AL23" s="708"/>
    </row>
    <row s="5803" customFormat="1" customHeight="1" ht="15">
      <c r="A24" s="536"/>
      <c r="B24" s="536"/>
      <c r="C24" s="289"/>
      <c r="D24" s="2221"/>
      <c r="E24" s="2223"/>
      <c r="F24" s="2220"/>
      <c r="G24" s="2671"/>
      <c r="H24" s="2240"/>
      <c r="I24" s="2673"/>
      <c r="J24" s="2220"/>
      <c r="K24" s="534"/>
      <c r="L24" s="290"/>
      <c r="M24" s="720" t="s">
        <v>116</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803" customFormat="1" customHeight="1" ht="15">
      <c r="A25" s="536"/>
      <c r="B25" s="536"/>
      <c r="C25" s="289"/>
      <c r="D25" s="2221"/>
      <c r="E25" s="2224"/>
      <c r="F25" s="2220"/>
      <c r="G25" s="534"/>
      <c r="H25" s="290"/>
      <c r="I25" s="693" t="s">
        <v>117</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737" customFormat="1" customHeight="1" ht="15">
      <c r="U26" s="298"/>
    </row>
    <row s="5737" customFormat="1" customHeight="1" ht="15">
      <c r="A27" s="1928" t="s">
        <v>1989</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737" customFormat="1" customHeight="1" ht="15">
      <c r="U28" s="298"/>
    </row>
    <row s="5803" customFormat="1" customHeight="1" ht="15">
      <c r="A29" s="536"/>
      <c r="B29" s="536"/>
      <c r="C29" s="289"/>
      <c r="D29" s="1934"/>
      <c r="E29" s="1934"/>
      <c r="F29" s="1934"/>
      <c r="G29" s="2674" t="s">
        <v>684</v>
      </c>
      <c r="H29" s="2216">
        <v>1</v>
      </c>
      <c r="I29" s="2675" t="str">
        <f>IF(U29="","",INDEX(TERRITORY_MR_LIST,MATCH(U29,TERRITORY_LIST_ID,0)))</f>
        <v/>
      </c>
      <c r="J29" s="2220" t="s">
        <v>19</v>
      </c>
      <c r="K29" s="945"/>
      <c r="L29" s="1895" t="s">
        <v>106</v>
      </c>
      <c r="M29" s="716"/>
      <c r="N29" s="717"/>
      <c r="O29" s="717"/>
      <c r="P29" s="717"/>
      <c r="Q29" s="717"/>
      <c r="R29" s="717"/>
      <c r="S29" s="717"/>
      <c r="T29" s="717"/>
      <c r="U29" s="718"/>
      <c r="V29" s="717"/>
      <c r="W29" s="717"/>
      <c r="X29" s="708"/>
      <c r="Y29" s="708" t="s">
        <v>115</v>
      </c>
      <c r="Z29" s="708">
        <v>1705000</v>
      </c>
      <c r="AA29" s="708"/>
      <c r="AB29" s="708"/>
      <c r="AC29" s="708"/>
      <c r="AD29" s="708"/>
      <c r="AE29" s="708"/>
      <c r="AF29" s="708"/>
      <c r="AG29" s="708"/>
      <c r="AH29" s="708"/>
      <c r="AI29" s="708"/>
      <c r="AJ29" s="708"/>
      <c r="AK29" s="708"/>
      <c r="AL29" s="708"/>
    </row>
    <row s="5803" customFormat="1" customHeight="1" ht="15">
      <c r="A30" s="536"/>
      <c r="B30" s="536"/>
      <c r="C30" s="289"/>
      <c r="D30" s="1934"/>
      <c r="E30" s="1934"/>
      <c r="F30" s="1934"/>
      <c r="G30" s="2674"/>
      <c r="H30" s="2216"/>
      <c r="I30" s="2675"/>
      <c r="J30" s="2220"/>
      <c r="K30" s="534"/>
      <c r="L30" s="290"/>
      <c r="M30" s="720" t="s">
        <v>116</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737" customFormat="1" customHeight="1" ht="15">
      <c r="U31" s="298"/>
    </row>
    <row s="5737" customFormat="1" customHeight="1" ht="15">
      <c r="A32" s="1928" t="s">
        <v>1990</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737" customFormat="1" customHeight="1" ht="15">
      <c r="U33" s="298"/>
    </row>
    <row s="5803" customFormat="1" customHeight="1" ht="15">
      <c r="A34" s="536"/>
      <c r="B34" s="536"/>
      <c r="C34" s="289"/>
      <c r="D34" s="1934"/>
      <c r="E34" s="1934"/>
      <c r="F34" s="1934"/>
      <c r="G34" s="1934"/>
      <c r="H34" s="1934"/>
      <c r="I34" s="1934"/>
      <c r="J34" s="1934"/>
      <c r="K34" s="1912" t="s">
        <v>684</v>
      </c>
      <c r="L34" s="1842" t="s">
        <v>106</v>
      </c>
      <c r="M34" s="924"/>
      <c r="N34" s="925"/>
      <c r="O34" s="717"/>
      <c r="P34" s="717"/>
      <c r="Q34" s="717"/>
      <c r="R34" s="717"/>
      <c r="S34" s="717"/>
      <c r="T34" s="717"/>
      <c r="U34" s="718"/>
      <c r="V34" s="717"/>
      <c r="W34" s="717"/>
      <c r="X34" s="708"/>
      <c r="Y34" s="708" t="s">
        <v>115</v>
      </c>
      <c r="Z34" s="708">
        <v>1705000</v>
      </c>
      <c r="AA34" s="708"/>
      <c r="AB34" s="708"/>
      <c r="AC34" s="708"/>
      <c r="AD34" s="708"/>
      <c r="AE34" s="708"/>
      <c r="AF34" s="708"/>
      <c r="AG34" s="708"/>
      <c r="AH34" s="708"/>
      <c r="AI34" s="708"/>
      <c r="AJ34" s="708"/>
      <c r="AK34" s="708"/>
      <c r="AL34" s="708"/>
    </row>
    <row s="5737" customFormat="1" customHeight="1" ht="15">
      <c r="U35" s="298"/>
    </row>
    <row s="5737" customFormat="1" customHeight="1" ht="15">
      <c r="U36" s="298"/>
    </row>
    <row s="7989" customFormat="1" customHeight="1" ht="11.25">
      <c r="A37" s="1928" t="s">
        <v>1991</v>
      </c>
    </row>
    <row customHeight="1" ht="11.25"/>
    <row s="6148" customFormat="1" customHeight="1" ht="22.5">
      <c r="A39" s="1904"/>
      <c r="B39" s="570"/>
      <c r="C39" s="972"/>
      <c r="D39" s="553"/>
      <c r="E39" s="973"/>
      <c r="F39" s="1925"/>
      <c r="G39" s="1935"/>
      <c r="H39" s="588"/>
    </row>
    <row customHeight="1" ht="11.25"/>
    <row s="7989" customFormat="1" customHeight="1" ht="11.25">
      <c r="A41" s="1928" t="s">
        <v>1992</v>
      </c>
    </row>
    <row customHeight="1" ht="11.25"/>
    <row s="6148" customFormat="1" customHeight="1" ht="22.5">
      <c r="A43" s="570"/>
      <c r="B43" s="570"/>
      <c r="C43" s="570"/>
      <c r="D43" s="553"/>
      <c r="E43" s="973"/>
      <c r="F43" s="974"/>
      <c r="G43" s="1935"/>
      <c r="H43" s="588"/>
    </row>
    <row customHeight="1" ht="11.25"/>
    <row s="7989" customFormat="1" customHeight="1" ht="11.25">
      <c r="A45" s="1928" t="s">
        <v>1993</v>
      </c>
    </row>
    <row customHeight="1" ht="11.25"/>
    <row s="6148" customFormat="1" customHeight="1" ht="24">
      <c r="A47" s="2315" t="s">
        <v>308</v>
      </c>
      <c r="B47" s="615"/>
      <c r="C47" s="2326"/>
      <c r="D47" s="558" t="str">
        <f>A47</f>
        <v>5.1</v>
      </c>
      <c r="E47" s="555" t="s">
        <v>309</v>
      </c>
      <c r="F47" s="2089" t="s">
        <v>301</v>
      </c>
      <c r="G47" s="557" t="s">
        <v>310</v>
      </c>
      <c r="H47" s="588"/>
      <c r="I47" s="965"/>
    </row>
    <row s="6148" customFormat="1" customHeight="1" ht="22.5">
      <c r="A48" s="2315"/>
      <c r="B48" s="615"/>
      <c r="C48" s="2326"/>
      <c r="D48" s="553" t="str">
        <f>D47&amp;".1"</f>
        <v>5.1.1</v>
      </c>
      <c r="E48" s="552" t="s">
        <v>311</v>
      </c>
      <c r="F48" s="2090" t="s">
        <v>22</v>
      </c>
      <c r="G48" s="587"/>
      <c r="H48" s="588"/>
      <c r="I48" s="965"/>
    </row>
    <row s="6148" customFormat="1" customHeight="1" ht="22.5">
      <c r="A49" s="2315"/>
      <c r="B49" s="615"/>
      <c r="C49" s="2326"/>
      <c r="D49" s="553" t="str">
        <f>D47&amp;".2"</f>
        <v>5.1.2</v>
      </c>
      <c r="E49" s="552" t="s">
        <v>312</v>
      </c>
      <c r="F49" s="1845" t="s">
        <v>22</v>
      </c>
      <c r="G49" s="557" t="s">
        <v>313</v>
      </c>
      <c r="H49" s="588"/>
      <c r="I49" s="965"/>
    </row>
    <row s="6148" customFormat="1" customHeight="1" ht="22.5">
      <c r="A50" s="2315"/>
      <c r="B50" s="615"/>
      <c r="C50" s="2326"/>
      <c r="D50" s="553" t="str">
        <f>D47&amp;".3"</f>
        <v>5.1.3</v>
      </c>
      <c r="E50" s="552" t="s">
        <v>314</v>
      </c>
      <c r="F50" s="2090" t="s">
        <v>22</v>
      </c>
      <c r="G50" s="587"/>
      <c r="H50" s="588"/>
      <c r="I50" s="965"/>
    </row>
    <row s="6148" customFormat="1" customHeight="1" ht="22.5">
      <c r="A51" s="2315"/>
      <c r="B51" s="615"/>
      <c r="C51" s="2326"/>
      <c r="D51" s="553" t="str">
        <f>D47&amp;".4"</f>
        <v>5.1.4</v>
      </c>
      <c r="E51" s="552" t="s">
        <v>315</v>
      </c>
      <c r="F51" s="2090" t="s">
        <v>22</v>
      </c>
      <c r="G51" s="557" t="s">
        <v>316</v>
      </c>
      <c r="H51" s="588"/>
      <c r="I51" s="965"/>
    </row>
    <row r="54" s="7989" customFormat="1" customHeight="1" ht="17.25">
      <c r="A54" s="1928" t="s">
        <v>1994</v>
      </c>
    </row>
    <row r="56" s="5574" customFormat="1" customHeight="1" ht="18.75">
      <c r="A56" s="202"/>
      <c r="B56" s="1936"/>
      <c r="C56" s="1936"/>
      <c r="D56" s="1937"/>
      <c r="E56" s="1922"/>
      <c r="F56" s="981">
        <v>13</v>
      </c>
      <c r="G56" s="980"/>
      <c r="H56" s="906"/>
      <c r="I56" s="904"/>
      <c r="J56" s="633" t="s">
        <v>19</v>
      </c>
      <c r="K56" s="5201" t="s">
        <v>22</v>
      </c>
      <c r="L56" s="202"/>
      <c r="M56" s="1749"/>
      <c r="N56" s="1749"/>
      <c r="O56" s="1749"/>
      <c r="P56" s="629" t="s">
        <v>387</v>
      </c>
      <c r="Q56" s="629" t="s">
        <v>388</v>
      </c>
      <c r="R56" s="630" t="s">
        <v>389</v>
      </c>
      <c r="S56" s="1749" t="s">
        <v>390</v>
      </c>
      <c r="T56" s="1749"/>
      <c r="U56" s="1749"/>
      <c r="V56" s="1749"/>
    </row>
    <row r="58" s="7989" customFormat="1" customHeight="1" ht="11.25">
      <c r="A58" s="1928" t="s">
        <v>1995</v>
      </c>
    </row>
    <row r="60" s="5599"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376</v>
      </c>
      <c r="AQ60" s="1737" t="s">
        <v>376</v>
      </c>
      <c r="AR60" s="1749"/>
      <c r="AS60" s="1749"/>
    </row>
    <row r="62" s="7989" customFormat="1" customHeight="1" ht="11.25">
      <c r="A62" s="1928" t="s">
        <v>1996</v>
      </c>
    </row>
    <row r="64" s="7678" customFormat="1" customHeight="1" ht="15">
      <c r="A64" s="258" t="s">
        <v>90</v>
      </c>
      <c r="B64" s="238" t="s">
        <v>22</v>
      </c>
      <c r="C64" s="1939"/>
      <c r="D64" s="241"/>
      <c r="E64" s="494"/>
      <c r="F64" s="494"/>
      <c r="G64" s="1916"/>
      <c r="H64" s="1938"/>
      <c r="I64" s="1917"/>
      <c r="K64" s="385"/>
      <c r="L64" s="386"/>
    </row>
    <row r="66" s="7989" customFormat="1" customHeight="1" ht="11.25">
      <c r="A66" s="1928" t="s">
        <v>1997</v>
      </c>
    </row>
    <row r="68" s="5599" customFormat="1" customHeight="1" ht="14.25">
      <c r="A68" s="456"/>
      <c r="B68" s="1273"/>
      <c r="C68" s="489"/>
      <c r="D68" s="1923"/>
      <c r="E68" s="999"/>
      <c r="F68" s="1938"/>
      <c r="G68" s="202"/>
      <c r="I68" s="1737"/>
      <c r="J68" s="1737"/>
    </row>
    <row r="70" s="7989" customFormat="1" customHeight="1" ht="11.25">
      <c r="A70" s="1928" t="s">
        <v>1998</v>
      </c>
    </row>
    <row r="72" s="5599" customFormat="1" customHeight="1" ht="27">
      <c r="A72" s="1279"/>
      <c r="B72" s="1279"/>
      <c r="C72" s="1279"/>
      <c r="D72" s="1273"/>
      <c r="E72" s="1940"/>
      <c r="F72" s="2694"/>
      <c r="G72" s="2695"/>
      <c r="H72" s="2696" t="s">
        <v>65</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65</v>
      </c>
      <c r="Z72" s="1921"/>
      <c r="AA72" s="1905">
        <v>1</v>
      </c>
      <c r="AB72" s="1355"/>
      <c r="AD72" s="1749" t="s">
        <v>1999</v>
      </c>
    </row>
    <row s="5599"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991</v>
      </c>
    </row>
    <row r="75" s="7989" customFormat="1" customHeight="1" ht="11.25">
      <c r="A75" s="1928" t="s">
        <v>2000</v>
      </c>
    </row>
    <row r="77" s="5599"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1999</v>
      </c>
    </row>
    <row r="79" s="7989" customFormat="1" customHeight="1" ht="11.25">
      <c r="A79" s="1928" t="s">
        <v>2001</v>
      </c>
    </row>
    <row customHeight="1" ht="17.25"/>
    <row s="5599"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599" customFormat="1" customHeight="1" ht="0.75">
      <c r="A82" s="1279"/>
      <c r="B82" s="1279"/>
      <c r="C82" s="1279"/>
      <c r="D82" s="1273"/>
      <c r="E82" s="1283"/>
      <c r="F82" s="2649"/>
      <c r="G82" s="2628"/>
      <c r="H82" s="2653" t="s">
        <v>371</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599"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599"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599"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599"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599" customFormat="1" customHeight="1" ht="12">
      <c r="A87" s="1279"/>
      <c r="B87" s="1279"/>
      <c r="C87" s="1279"/>
      <c r="D87" s="1273"/>
      <c r="E87" s="1283"/>
      <c r="F87" s="2650"/>
      <c r="G87" s="1303"/>
      <c r="H87" s="1303"/>
      <c r="I87" s="2648" t="s">
        <v>1104</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989" customFormat="1" customHeight="1" ht="11.25">
      <c r="A89" s="1928" t="s">
        <v>2002</v>
      </c>
    </row>
    <row r="91" s="5599"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599"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599"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1038</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989" customFormat="1" customHeight="1" ht="11.25">
      <c r="A95" s="1928" t="s">
        <v>2003</v>
      </c>
    </row>
    <row r="97" s="5599"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989" customFormat="1" customHeight="1" ht="11.25">
      <c r="A99" s="1928" t="s">
        <v>2004</v>
      </c>
    </row>
    <row r="101" s="5599" customFormat="1" customHeight="1" ht="11.25">
      <c r="A101" s="1279"/>
      <c r="B101" s="1279"/>
      <c r="C101" s="1279"/>
      <c r="D101" s="1273"/>
      <c r="E101" s="1283"/>
      <c r="F101" s="1942"/>
      <c r="G101" s="1943"/>
      <c r="H101" s="2628" t="s">
        <v>106</v>
      </c>
      <c r="I101" s="2629"/>
      <c r="J101" s="2598"/>
      <c r="K101" s="2630"/>
      <c r="L101" s="2220" t="s">
        <v>19</v>
      </c>
      <c r="M101" s="2221"/>
      <c r="N101" s="2099"/>
      <c r="O101" s="1290" t="s">
        <v>371</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599"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599"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599"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1038</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599" customFormat="1" customHeight="1" ht="11.25">
      <c r="A105" s="1279"/>
      <c r="B105" s="1279"/>
      <c r="C105" s="1279"/>
      <c r="D105" s="1273"/>
      <c r="E105" s="1283"/>
      <c r="F105" s="1942"/>
      <c r="G105" s="1943"/>
      <c r="H105" s="2628"/>
      <c r="I105" s="2629"/>
      <c r="J105" s="2598"/>
      <c r="K105" s="2630"/>
      <c r="L105" s="2220"/>
      <c r="M105" s="2221"/>
      <c r="N105" s="1288"/>
      <c r="O105" s="1289"/>
      <c r="P105" s="1281" t="s">
        <v>1039</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989" customFormat="1" customHeight="1" ht="11.25">
      <c r="A107" s="1928" t="s">
        <v>2005</v>
      </c>
    </row>
    <row customHeight="1" ht="17.25"/>
    <row s="7330"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330"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330" customFormat="1" customHeight="1" ht="12">
      <c r="A111" s="1037"/>
      <c r="B111" s="1036"/>
      <c r="C111" s="1037"/>
      <c r="D111" s="1037"/>
      <c r="E111" s="1037"/>
      <c r="F111" s="1326"/>
      <c r="G111" s="1913" t="s">
        <v>1215</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989" customFormat="1" customHeight="1" ht="11.25">
      <c r="A113" s="1928" t="s">
        <v>2006</v>
      </c>
    </row>
    <row r="115" s="5737" customFormat="1" customHeight="1" ht="15">
      <c r="A115" s="736"/>
      <c r="B115" s="737"/>
      <c r="C115" s="737"/>
      <c r="D115" s="2691" t="s">
        <v>106</v>
      </c>
      <c r="E115" s="2490" t="s">
        <v>102</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604</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737" customFormat="1" customHeight="1" ht="15">
      <c r="A116" s="736"/>
      <c r="B116" s="737"/>
      <c r="C116" s="737"/>
      <c r="D116" s="2692"/>
      <c r="E116" s="2490" t="s">
        <v>559</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737" customFormat="1" customHeight="1" ht="15">
      <c r="A117" s="736"/>
      <c r="B117" s="737"/>
      <c r="C117" s="737"/>
      <c r="D117" s="2692"/>
      <c r="E117" s="2490" t="s">
        <v>560</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737" customFormat="1" customHeight="1" ht="24.75">
      <c r="A118" s="1919"/>
      <c r="B118" s="1273"/>
      <c r="C118" s="525"/>
      <c r="D118" s="2692"/>
      <c r="E118" s="2489" t="s">
        <v>605</v>
      </c>
      <c r="F118" s="2489"/>
      <c r="G118" s="2489"/>
      <c r="H118" s="2489"/>
      <c r="I118" s="2489"/>
      <c r="J118" s="2489"/>
      <c r="K118" s="2489"/>
      <c r="L118" s="2489"/>
      <c r="M118" s="2489"/>
      <c r="N118" s="2489"/>
      <c r="O118" s="2489"/>
      <c r="P118" s="2489"/>
      <c r="Q118" s="671">
        <f>SUMIF(T119:T120,"i",Q119:Q120)</f>
        <v>0</v>
      </c>
      <c r="R118" s="1130"/>
      <c r="S118" s="1911" t="s">
        <v>606</v>
      </c>
      <c r="T118" s="830" t="s">
        <v>607</v>
      </c>
      <c r="U118" s="2487">
        <v>1</v>
      </c>
      <c r="V118" s="2487" t="s">
        <v>570</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737"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737" customFormat="1" customHeight="1" ht="11.25">
      <c r="A120" s="1919"/>
      <c r="B120" s="1273"/>
      <c r="C120" s="525"/>
      <c r="D120" s="2692"/>
      <c r="E120" s="762" t="s">
        <v>22</v>
      </c>
      <c r="F120" s="1281" t="s">
        <v>22</v>
      </c>
      <c r="G120" s="1281" t="s">
        <v>2007</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737" customFormat="1" customHeight="1" ht="24.75">
      <c r="A121" s="1919"/>
      <c r="B121" s="1273"/>
      <c r="C121" s="525"/>
      <c r="D121" s="2692"/>
      <c r="E121" s="2489" t="s">
        <v>608</v>
      </c>
      <c r="F121" s="2489"/>
      <c r="G121" s="2489"/>
      <c r="H121" s="2489"/>
      <c r="I121" s="2489"/>
      <c r="J121" s="2489"/>
      <c r="K121" s="2489"/>
      <c r="L121" s="2489"/>
      <c r="M121" s="2489"/>
      <c r="N121" s="2489"/>
      <c r="O121" s="2489"/>
      <c r="P121" s="2489"/>
      <c r="Q121" s="671">
        <f>SUMIF(T122:T123,"i",Q122:Q123)</f>
        <v>0</v>
      </c>
      <c r="R121" s="1130"/>
      <c r="S121" s="1911" t="s">
        <v>609</v>
      </c>
      <c r="T121" s="830" t="s">
        <v>607</v>
      </c>
      <c r="U121" s="2487">
        <v>1</v>
      </c>
      <c r="V121" s="2487" t="s">
        <v>570</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737"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737" customFormat="1" customHeight="1" ht="11.25">
      <c r="A123" s="1919"/>
      <c r="B123" s="1273"/>
      <c r="C123" s="525"/>
      <c r="D123" s="2693"/>
      <c r="E123" s="762" t="s">
        <v>22</v>
      </c>
      <c r="F123" s="1281" t="s">
        <v>22</v>
      </c>
      <c r="G123" s="1281" t="s">
        <v>2007</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989" customFormat="1" customHeight="1" ht="11.25">
      <c r="A125" s="1928" t="s">
        <v>2008</v>
      </c>
    </row>
    <row r="127" s="5737" customFormat="1" customHeight="1" ht="15">
      <c r="A127" s="736"/>
      <c r="B127" s="737"/>
      <c r="C127" s="737"/>
      <c r="D127" s="2691" t="s">
        <v>106</v>
      </c>
      <c r="E127" s="2490" t="s">
        <v>102</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604</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737" customFormat="1" customHeight="1" ht="15">
      <c r="A128" s="736"/>
      <c r="B128" s="737"/>
      <c r="C128" s="737"/>
      <c r="D128" s="2692"/>
      <c r="E128" s="2490" t="s">
        <v>559</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737" customFormat="1" customHeight="1" ht="15">
      <c r="A129" s="736"/>
      <c r="B129" s="737"/>
      <c r="C129" s="737"/>
      <c r="D129" s="2692"/>
      <c r="E129" s="2490" t="s">
        <v>560</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737" customFormat="1" customHeight="1" ht="24.75">
      <c r="A130" s="1919"/>
      <c r="B130" s="1273"/>
      <c r="C130" s="525"/>
      <c r="D130" s="2692"/>
      <c r="E130" s="2489" t="s">
        <v>605</v>
      </c>
      <c r="F130" s="2489"/>
      <c r="G130" s="2489"/>
      <c r="H130" s="2489"/>
      <c r="I130" s="2489"/>
      <c r="J130" s="2489"/>
      <c r="K130" s="2489"/>
      <c r="L130" s="2489"/>
      <c r="M130" s="2489"/>
      <c r="N130" s="2489"/>
      <c r="O130" s="2489"/>
      <c r="P130" s="2489"/>
      <c r="Q130" s="671">
        <f>SUMIF(T131:T132,"i",Q131:Q132)</f>
        <v>0</v>
      </c>
      <c r="R130" s="1130"/>
      <c r="S130" s="1911" t="s">
        <v>606</v>
      </c>
      <c r="T130" s="830" t="s">
        <v>607</v>
      </c>
      <c r="U130" s="2487">
        <v>1</v>
      </c>
      <c r="V130" s="2487" t="s">
        <v>570</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737"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737" customFormat="1" customHeight="1" ht="11.25">
      <c r="A132" s="1919"/>
      <c r="B132" s="1273"/>
      <c r="C132" s="525"/>
      <c r="D132" s="2692"/>
      <c r="E132" s="762" t="s">
        <v>22</v>
      </c>
      <c r="F132" s="1281" t="s">
        <v>22</v>
      </c>
      <c r="G132" s="1281" t="s">
        <v>2007</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984"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607</v>
      </c>
      <c r="U133" s="2487">
        <v>1</v>
      </c>
      <c r="V133" s="2487" t="s">
        <v>570</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984"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984"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989" customFormat="1" customHeight="1" ht="11.25">
      <c r="A137" s="1928" t="s">
        <v>2009</v>
      </c>
    </row>
    <row r="139" s="5737" customFormat="1" customHeight="1" ht="45">
      <c r="A139" s="1919"/>
      <c r="B139" s="1273"/>
      <c r="C139" s="525"/>
      <c r="D139" s="202"/>
      <c r="E139" s="2685"/>
      <c r="F139" s="2221" t="s">
        <v>106</v>
      </c>
      <c r="G139" s="2688" t="s">
        <v>22</v>
      </c>
      <c r="H139" s="402"/>
      <c r="I139" s="750" t="s">
        <v>106</v>
      </c>
      <c r="J139" s="1920" t="s">
        <v>2010</v>
      </c>
      <c r="K139" s="751" t="s">
        <v>541</v>
      </c>
      <c r="L139" s="2337" t="s">
        <v>541</v>
      </c>
      <c r="M139" s="2690"/>
      <c r="N139" s="751" t="s">
        <v>541</v>
      </c>
      <c r="O139" s="751" t="s">
        <v>541</v>
      </c>
      <c r="P139" s="751" t="s">
        <v>541</v>
      </c>
      <c r="Q139" s="752">
        <f>SUM(Q140:Q142)</f>
        <v>0</v>
      </c>
      <c r="R139" s="752">
        <f>IF(R136=0,0,(Q136/R136)*100)</f>
        <v>0</v>
      </c>
      <c r="S139" s="2292"/>
      <c r="T139" s="830" t="s">
        <v>607</v>
      </c>
      <c r="U139" s="202"/>
      <c r="V139" s="202"/>
      <c r="AC139" s="202"/>
    </row>
    <row s="5737" customFormat="1" customHeight="1" ht="11.25">
      <c r="A140" s="1919"/>
      <c r="B140" s="1273"/>
      <c r="C140" s="525"/>
      <c r="D140" s="202"/>
      <c r="E140" s="2686"/>
      <c r="F140" s="2221"/>
      <c r="G140" s="2688"/>
      <c r="H140" s="2240"/>
      <c r="I140" s="2628" t="s">
        <v>1122</v>
      </c>
      <c r="J140" s="2682"/>
      <c r="K140" s="2683"/>
      <c r="L140" s="753"/>
      <c r="M140" s="754" t="s">
        <v>106</v>
      </c>
      <c r="N140" s="1908"/>
      <c r="O140" s="755"/>
      <c r="P140" s="756"/>
      <c r="Q140" s="755"/>
      <c r="R140" s="757">
        <v>0</v>
      </c>
      <c r="S140" s="2292"/>
      <c r="T140" s="830"/>
      <c r="U140" s="202"/>
      <c r="V140" s="202"/>
      <c r="AC140" s="202"/>
    </row>
    <row s="5737" customFormat="1" customHeight="1" ht="11.25">
      <c r="A141" s="1919"/>
      <c r="B141" s="1273"/>
      <c r="C141" s="525"/>
      <c r="D141" s="202"/>
      <c r="E141" s="2686"/>
      <c r="F141" s="2221"/>
      <c r="G141" s="2688"/>
      <c r="H141" s="2240"/>
      <c r="I141" s="2628"/>
      <c r="J141" s="2682"/>
      <c r="K141" s="2684"/>
      <c r="L141" s="758"/>
      <c r="M141" s="759"/>
      <c r="N141" s="760" t="s">
        <v>2011</v>
      </c>
      <c r="O141" s="760"/>
      <c r="P141" s="760"/>
      <c r="Q141" s="760"/>
      <c r="R141" s="761"/>
      <c r="S141" s="2292"/>
      <c r="T141" s="830"/>
      <c r="U141" s="202"/>
      <c r="V141" s="202"/>
      <c r="AC141" s="202"/>
    </row>
    <row s="5737" customFormat="1" customHeight="1" ht="11.25">
      <c r="A142" s="1919"/>
      <c r="B142" s="1273"/>
      <c r="C142" s="525"/>
      <c r="D142" s="202"/>
      <c r="E142" s="2687"/>
      <c r="F142" s="2221"/>
      <c r="G142" s="2689"/>
      <c r="H142" s="758" t="s">
        <v>22</v>
      </c>
      <c r="I142" s="759"/>
      <c r="J142" s="760" t="s">
        <v>2012</v>
      </c>
      <c r="K142" s="760"/>
      <c r="L142" s="760"/>
      <c r="M142" s="760"/>
      <c r="N142" s="760"/>
      <c r="O142" s="760"/>
      <c r="P142" s="760"/>
      <c r="Q142" s="760"/>
      <c r="R142" s="761"/>
      <c r="S142" s="2292"/>
      <c r="T142" s="830"/>
      <c r="U142" s="202"/>
      <c r="V142" s="202"/>
      <c r="AC142" s="202"/>
    </row>
    <row r="147" s="5737" customFormat="1" customHeight="1" ht="11.25">
      <c r="A147" s="1919"/>
      <c r="B147" s="1273"/>
      <c r="C147" s="525"/>
      <c r="D147" s="202"/>
      <c r="E147" s="1943"/>
      <c r="F147" s="1943"/>
      <c r="G147" s="1943"/>
      <c r="H147" s="2240"/>
      <c r="I147" s="2628" t="s">
        <v>1122</v>
      </c>
      <c r="J147" s="2682"/>
      <c r="K147" s="2683"/>
      <c r="L147" s="753"/>
      <c r="M147" s="754" t="s">
        <v>106</v>
      </c>
      <c r="N147" s="1908"/>
      <c r="O147" s="755"/>
      <c r="P147" s="756"/>
      <c r="Q147" s="755"/>
      <c r="R147" s="757">
        <v>0</v>
      </c>
      <c r="S147" s="202"/>
      <c r="T147" s="830"/>
      <c r="U147" s="202"/>
      <c r="V147" s="202"/>
      <c r="AC147" s="202"/>
    </row>
    <row s="5737" customFormat="1" customHeight="1" ht="11.25">
      <c r="A148" s="1919"/>
      <c r="B148" s="1273"/>
      <c r="C148" s="525"/>
      <c r="D148" s="202"/>
      <c r="E148" s="1943"/>
      <c r="F148" s="1943"/>
      <c r="G148" s="1943"/>
      <c r="H148" s="2240"/>
      <c r="I148" s="2628"/>
      <c r="J148" s="2682"/>
      <c r="K148" s="2684"/>
      <c r="L148" s="758"/>
      <c r="M148" s="759"/>
      <c r="N148" s="760" t="s">
        <v>2011</v>
      </c>
      <c r="O148" s="760"/>
      <c r="P148" s="760"/>
      <c r="Q148" s="760"/>
      <c r="R148" s="761"/>
      <c r="S148" s="202"/>
      <c r="T148" s="830"/>
      <c r="U148" s="202"/>
      <c r="V148" s="202"/>
      <c r="AC148" s="202"/>
    </row>
    <row r="150" s="5737" customFormat="1" customHeight="1" ht="11.25">
      <c r="A150" s="1919"/>
      <c r="B150" s="1273"/>
      <c r="C150" s="525"/>
      <c r="D150" s="202"/>
      <c r="E150" s="1950"/>
      <c r="F150" s="1948"/>
      <c r="G150" s="1948"/>
      <c r="H150" s="1951"/>
      <c r="I150" s="1943"/>
      <c r="J150" s="1944"/>
      <c r="K150" s="1944"/>
      <c r="L150" s="753"/>
      <c r="M150" s="754" t="s">
        <v>106</v>
      </c>
      <c r="N150" s="1908"/>
      <c r="O150" s="755"/>
      <c r="P150" s="756"/>
      <c r="Q150" s="755"/>
      <c r="R150" s="757">
        <v>0</v>
      </c>
      <c r="S150" s="202"/>
      <c r="T150" s="830"/>
      <c r="U150" s="202"/>
      <c r="V150" s="202"/>
      <c r="AC150" s="202"/>
    </row>
    <row r="152" s="7989" customFormat="1" customHeight="1" ht="17.25">
      <c r="A152" s="1928" t="s">
        <v>2013</v>
      </c>
    </row>
    <row customHeight="1" ht="17.25">
      <c r="G153" s="1952"/>
      <c r="H153" s="1952"/>
      <c r="I153" s="1952"/>
      <c r="M153" s="1948"/>
    </row>
    <row s="5803" customFormat="1" customHeight="1" ht="17.25">
      <c r="A154" s="1953"/>
      <c r="C154" s="1955"/>
      <c r="D154" s="2642"/>
      <c r="E154" s="2256"/>
      <c r="F154" s="2258"/>
      <c r="G154" s="2644"/>
      <c r="H154" s="2642"/>
      <c r="I154" s="2642">
        <v>1</v>
      </c>
      <c r="J154" s="2614"/>
      <c r="K154" s="2298" t="s">
        <v>65</v>
      </c>
      <c r="L154" s="2221"/>
      <c r="M154" s="2221" t="s">
        <v>106</v>
      </c>
      <c r="N154" s="2617" t="str">
        <f>IF(Z154="","",INDEX(TERRITORY_MR_LIST,MATCH(Z154,TERRITORY_LIST_ID,0)))</f>
        <v/>
      </c>
      <c r="O154" s="2298" t="s">
        <v>65</v>
      </c>
      <c r="P154" s="2221"/>
      <c r="Q154" s="2221" t="s">
        <v>106</v>
      </c>
      <c r="R154" s="2615" t="s">
        <v>22</v>
      </c>
      <c r="S154" s="2220" t="s">
        <v>65</v>
      </c>
      <c r="T154" s="1924"/>
      <c r="U154" s="1924" t="s">
        <v>106</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803"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409</v>
      </c>
      <c r="W155" s="432"/>
      <c r="Y155" s="1372"/>
      <c r="Z155" s="1372"/>
      <c r="AA155" s="1372"/>
      <c r="AB155" s="1372"/>
      <c r="AC155" s="1372"/>
      <c r="AD155" s="1372"/>
      <c r="AE155" s="1372"/>
      <c r="AF155" s="1372"/>
      <c r="AG155" s="1372"/>
      <c r="AH155" s="1372"/>
      <c r="AI155" s="1372"/>
      <c r="AJ155" s="1372"/>
      <c r="AK155" s="1372"/>
    </row>
    <row s="5803" customFormat="1" customHeight="1" ht="17.25">
      <c r="A156" s="1953"/>
      <c r="C156" s="1958"/>
      <c r="D156" s="2616"/>
      <c r="E156" s="2643"/>
      <c r="F156" s="2259"/>
      <c r="G156" s="2645"/>
      <c r="H156" s="2616"/>
      <c r="I156" s="2616"/>
      <c r="J156" s="2646"/>
      <c r="K156" s="2299"/>
      <c r="L156" s="2616"/>
      <c r="M156" s="2616"/>
      <c r="N156" s="2618"/>
      <c r="O156" s="2225"/>
      <c r="P156" s="430"/>
      <c r="Q156" s="431"/>
      <c r="R156" s="431" t="s">
        <v>410</v>
      </c>
      <c r="S156" s="1959"/>
      <c r="T156" s="1959"/>
      <c r="U156" s="1959"/>
      <c r="V156" s="1959"/>
      <c r="W156" s="432"/>
      <c r="Y156" s="1372"/>
      <c r="Z156" s="1372"/>
      <c r="AA156" s="1372"/>
      <c r="AB156" s="1372"/>
      <c r="AC156" s="1372"/>
      <c r="AD156" s="1372"/>
      <c r="AE156" s="1372"/>
      <c r="AF156" s="1372"/>
      <c r="AG156" s="1372"/>
      <c r="AH156" s="1372"/>
      <c r="AI156" s="1372"/>
      <c r="AJ156" s="1372"/>
      <c r="AK156" s="1372"/>
    </row>
    <row s="5803" customFormat="1" customHeight="1" ht="17.25">
      <c r="A157" s="1953"/>
      <c r="C157" s="1958"/>
      <c r="D157" s="2616"/>
      <c r="E157" s="2643"/>
      <c r="F157" s="2259"/>
      <c r="G157" s="2645"/>
      <c r="H157" s="2616"/>
      <c r="I157" s="2616"/>
      <c r="J157" s="2646"/>
      <c r="K157" s="2225"/>
      <c r="L157" s="430"/>
      <c r="M157" s="431"/>
      <c r="N157" s="431" t="s">
        <v>411</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803" customFormat="1" customHeight="1" ht="17.25">
      <c r="A158" s="1953"/>
      <c r="C158" s="1958"/>
      <c r="D158" s="2616"/>
      <c r="E158" s="2643"/>
      <c r="F158" s="2260"/>
      <c r="G158" s="2645"/>
      <c r="H158" s="430"/>
      <c r="I158" s="431"/>
      <c r="J158" s="431" t="s">
        <v>443</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803" customFormat="1" customHeight="1" ht="17.25">
      <c r="A160" s="1953"/>
      <c r="C160" s="1955"/>
      <c r="D160" s="1943"/>
      <c r="E160" s="1960"/>
      <c r="F160" s="1897"/>
      <c r="G160" s="1961"/>
      <c r="H160" s="2642"/>
      <c r="I160" s="2642">
        <v>1</v>
      </c>
      <c r="J160" s="2614"/>
      <c r="K160" s="2298" t="s">
        <v>65</v>
      </c>
      <c r="L160" s="2221"/>
      <c r="M160" s="2221" t="s">
        <v>106</v>
      </c>
      <c r="N160" s="2617" t="str">
        <f>IF(Z160="","",INDEX(TERRITORY_MR_LIST,MATCH(Z160,TERRITORY_LIST_ID,0)))</f>
        <v/>
      </c>
      <c r="O160" s="2298" t="s">
        <v>65</v>
      </c>
      <c r="P160" s="2221"/>
      <c r="Q160" s="2221" t="s">
        <v>106</v>
      </c>
      <c r="R160" s="2615" t="s">
        <v>22</v>
      </c>
      <c r="S160" s="2220" t="s">
        <v>65</v>
      </c>
      <c r="T160" s="1924"/>
      <c r="U160" s="1924" t="s">
        <v>106</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803"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409</v>
      </c>
      <c r="W161" s="432"/>
      <c r="Y161" s="1372"/>
      <c r="Z161" s="1372"/>
      <c r="AA161" s="1372"/>
      <c r="AB161" s="1372"/>
      <c r="AC161" s="1372"/>
      <c r="AD161" s="1372"/>
      <c r="AE161" s="1372"/>
      <c r="AF161" s="1372"/>
      <c r="AG161" s="1372"/>
      <c r="AH161" s="1372"/>
      <c r="AI161" s="1372"/>
      <c r="AJ161" s="1372"/>
      <c r="AK161" s="1372"/>
    </row>
    <row s="5803" customFormat="1" customHeight="1" ht="17.25">
      <c r="A162" s="1953"/>
      <c r="C162" s="1958"/>
      <c r="D162" s="1943"/>
      <c r="E162" s="1960"/>
      <c r="F162" s="1897"/>
      <c r="G162" s="1961"/>
      <c r="H162" s="2616"/>
      <c r="I162" s="2616"/>
      <c r="J162" s="2646"/>
      <c r="K162" s="2299"/>
      <c r="L162" s="2616"/>
      <c r="M162" s="2616"/>
      <c r="N162" s="2618"/>
      <c r="O162" s="2225"/>
      <c r="P162" s="430"/>
      <c r="Q162" s="431"/>
      <c r="R162" s="431" t="s">
        <v>410</v>
      </c>
      <c r="S162" s="1959"/>
      <c r="T162" s="1959"/>
      <c r="U162" s="1959"/>
      <c r="V162" s="1959"/>
      <c r="W162" s="432"/>
      <c r="Y162" s="1372"/>
      <c r="Z162" s="1372"/>
      <c r="AA162" s="1372"/>
      <c r="AB162" s="1372"/>
      <c r="AC162" s="1372"/>
      <c r="AD162" s="1372"/>
      <c r="AE162" s="1372"/>
      <c r="AF162" s="1372"/>
      <c r="AG162" s="1372"/>
      <c r="AH162" s="1372"/>
      <c r="AI162" s="1372"/>
      <c r="AJ162" s="1372"/>
      <c r="AK162" s="1372"/>
    </row>
    <row s="5803" customFormat="1" customHeight="1" ht="17.25">
      <c r="A163" s="1953"/>
      <c r="C163" s="1958"/>
      <c r="D163" s="1943"/>
      <c r="E163" s="1960"/>
      <c r="F163" s="1897"/>
      <c r="G163" s="1961"/>
      <c r="H163" s="2616"/>
      <c r="I163" s="2616"/>
      <c r="J163" s="2646"/>
      <c r="K163" s="2225"/>
      <c r="L163" s="430"/>
      <c r="M163" s="431"/>
      <c r="N163" s="431" t="s">
        <v>411</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803" customFormat="1" customHeight="1" ht="17.25">
      <c r="A165" s="1953"/>
      <c r="C165" s="1955"/>
      <c r="D165" s="1943"/>
      <c r="E165" s="1960"/>
      <c r="F165" s="1897"/>
      <c r="G165" s="1961"/>
      <c r="H165" s="1943"/>
      <c r="I165" s="1943"/>
      <c r="J165" s="1962"/>
      <c r="K165" s="1873"/>
      <c r="L165" s="2221"/>
      <c r="M165" s="2221" t="s">
        <v>106</v>
      </c>
      <c r="N165" s="2617" t="str">
        <f>IF(Z165="","",INDEX(TERRITORY_MR_LIST,MATCH(Z165,TERRITORY_LIST_ID,0)))</f>
        <v/>
      </c>
      <c r="O165" s="2298" t="s">
        <v>65</v>
      </c>
      <c r="P165" s="2221"/>
      <c r="Q165" s="2221" t="s">
        <v>106</v>
      </c>
      <c r="R165" s="2615" t="s">
        <v>22</v>
      </c>
      <c r="S165" s="2220" t="s">
        <v>65</v>
      </c>
      <c r="T165" s="1924"/>
      <c r="U165" s="1924" t="s">
        <v>106</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803"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409</v>
      </c>
      <c r="W166" s="432"/>
      <c r="Y166" s="1372"/>
      <c r="Z166" s="1372"/>
      <c r="AA166" s="1372"/>
      <c r="AB166" s="1372"/>
      <c r="AC166" s="1372"/>
      <c r="AD166" s="1372"/>
      <c r="AE166" s="1372"/>
      <c r="AF166" s="1372"/>
      <c r="AG166" s="1372"/>
      <c r="AH166" s="1372"/>
      <c r="AI166" s="1372"/>
      <c r="AJ166" s="1372"/>
      <c r="AK166" s="1372"/>
    </row>
    <row s="5803" customFormat="1" customHeight="1" ht="17.25">
      <c r="A167" s="1953"/>
      <c r="C167" s="1958"/>
      <c r="D167" s="1943"/>
      <c r="E167" s="1960"/>
      <c r="F167" s="1897"/>
      <c r="G167" s="1961"/>
      <c r="H167" s="1943"/>
      <c r="I167" s="1943"/>
      <c r="J167" s="1962"/>
      <c r="K167" s="1873"/>
      <c r="L167" s="2616"/>
      <c r="M167" s="2616"/>
      <c r="N167" s="2618"/>
      <c r="O167" s="2225"/>
      <c r="P167" s="430"/>
      <c r="Q167" s="431"/>
      <c r="R167" s="431" t="s">
        <v>410</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803" customFormat="1" customHeight="1" ht="17.25">
      <c r="A169" s="1953"/>
      <c r="C169" s="1955"/>
      <c r="D169" s="1943"/>
      <c r="E169" s="1960"/>
      <c r="F169" s="1897"/>
      <c r="G169" s="1961"/>
      <c r="H169" s="1943"/>
      <c r="I169" s="1943"/>
      <c r="J169" s="1962"/>
      <c r="K169" s="1873"/>
      <c r="L169" s="1869"/>
      <c r="M169" s="1869"/>
      <c r="N169" s="2161"/>
      <c r="O169" s="1900"/>
      <c r="P169" s="2221"/>
      <c r="Q169" s="2221" t="s">
        <v>106</v>
      </c>
      <c r="R169" s="2615" t="s">
        <v>22</v>
      </c>
      <c r="S169" s="2220" t="s">
        <v>65</v>
      </c>
      <c r="T169" s="1924"/>
      <c r="U169" s="1924" t="s">
        <v>106</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803"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409</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803"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106</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989" customFormat="1" customHeight="1" ht="17.25">
      <c r="A174" s="1928" t="s">
        <v>2014</v>
      </c>
    </row>
    <row customHeight="1" ht="17.25">
      <c r="G175" s="1952"/>
      <c r="H175" s="1952"/>
      <c r="I175" s="1952"/>
      <c r="M175" s="1948"/>
    </row>
    <row s="5803" customFormat="1" customHeight="1" ht="17.25">
      <c r="A176" s="1953"/>
      <c r="C176" s="1955"/>
      <c r="D176" s="2642"/>
      <c r="E176" s="2256"/>
      <c r="F176" s="2258"/>
      <c r="G176" s="2644"/>
      <c r="H176" s="2642"/>
      <c r="I176" s="2642">
        <v>1</v>
      </c>
      <c r="J176" s="2614"/>
      <c r="K176" s="2298" t="s">
        <v>65</v>
      </c>
      <c r="L176" s="2221"/>
      <c r="M176" s="2221" t="s">
        <v>106</v>
      </c>
      <c r="N176" s="2617" t="str">
        <f>IF(Z176="","",INDEX(TERRITORY_MR_LIST,MATCH(Z176,TERRITORY_LIST_ID,0)))</f>
        <v/>
      </c>
      <c r="O176" s="2298" t="s">
        <v>65</v>
      </c>
      <c r="P176" s="2221"/>
      <c r="Q176" s="2221" t="s">
        <v>106</v>
      </c>
      <c r="R176" s="2615" t="s">
        <v>22</v>
      </c>
      <c r="S176" s="2519" t="s">
        <v>19</v>
      </c>
      <c r="T176" s="1915"/>
      <c r="U176" s="1915" t="s">
        <v>106</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803"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803" customFormat="1" customHeight="1" ht="17.25">
      <c r="A178" s="1953"/>
      <c r="C178" s="1958"/>
      <c r="D178" s="2616"/>
      <c r="E178" s="2643"/>
      <c r="F178" s="2259"/>
      <c r="G178" s="2645"/>
      <c r="H178" s="2616"/>
      <c r="I178" s="2616"/>
      <c r="J178" s="2646"/>
      <c r="K178" s="2299"/>
      <c r="L178" s="2616"/>
      <c r="M178" s="2616"/>
      <c r="N178" s="2618"/>
      <c r="O178" s="2225"/>
      <c r="P178" s="430"/>
      <c r="Q178" s="431"/>
      <c r="R178" s="431" t="s">
        <v>410</v>
      </c>
      <c r="S178" s="1959"/>
      <c r="T178" s="1959"/>
      <c r="U178" s="1959"/>
      <c r="V178" s="1959"/>
      <c r="W178" s="1546"/>
      <c r="Y178" s="1372"/>
      <c r="Z178" s="1372"/>
      <c r="AA178" s="1372"/>
      <c r="AB178" s="1372"/>
      <c r="AC178" s="1372"/>
      <c r="AD178" s="1372"/>
      <c r="AE178" s="1372"/>
      <c r="AF178" s="1372"/>
      <c r="AG178" s="1372"/>
      <c r="AH178" s="1372"/>
      <c r="AI178" s="1372"/>
      <c r="AJ178" s="1372"/>
      <c r="AK178" s="1372"/>
    </row>
    <row s="5803" customFormat="1" customHeight="1" ht="17.25">
      <c r="A179" s="1953"/>
      <c r="C179" s="1958"/>
      <c r="D179" s="2616"/>
      <c r="E179" s="2643"/>
      <c r="F179" s="2259"/>
      <c r="G179" s="2645"/>
      <c r="H179" s="2616"/>
      <c r="I179" s="2616"/>
      <c r="J179" s="2646"/>
      <c r="K179" s="2225"/>
      <c r="L179" s="430"/>
      <c r="M179" s="431"/>
      <c r="N179" s="431" t="s">
        <v>411</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803" customFormat="1" customHeight="1" ht="17.25">
      <c r="A180" s="1953"/>
      <c r="C180" s="1958"/>
      <c r="D180" s="2616"/>
      <c r="E180" s="2643"/>
      <c r="F180" s="2260"/>
      <c r="G180" s="2645"/>
      <c r="H180" s="430"/>
      <c r="I180" s="431"/>
      <c r="J180" s="431" t="s">
        <v>443</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803" customFormat="1" customHeight="1" ht="17.25">
      <c r="A182" s="1953"/>
      <c r="C182" s="1955"/>
      <c r="D182" s="1943"/>
      <c r="E182" s="1960"/>
      <c r="F182" s="1897"/>
      <c r="G182" s="1961"/>
      <c r="H182" s="2642"/>
      <c r="I182" s="2642">
        <v>1</v>
      </c>
      <c r="J182" s="2614"/>
      <c r="K182" s="2298" t="s">
        <v>65</v>
      </c>
      <c r="L182" s="2221"/>
      <c r="M182" s="2221" t="s">
        <v>106</v>
      </c>
      <c r="N182" s="2617" t="str">
        <f>IF(Z182="","",INDEX(TERRITORY_MR_LIST,MATCH(Z182,TERRITORY_LIST_ID,0)))</f>
        <v/>
      </c>
      <c r="O182" s="2298" t="s">
        <v>65</v>
      </c>
      <c r="P182" s="2221"/>
      <c r="Q182" s="2221" t="s">
        <v>106</v>
      </c>
      <c r="R182" s="2615" t="s">
        <v>22</v>
      </c>
      <c r="S182" s="2519" t="s">
        <v>19</v>
      </c>
      <c r="T182" s="1915"/>
      <c r="U182" s="1915" t="s">
        <v>106</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803"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803" customFormat="1" customHeight="1" ht="17.25">
      <c r="A184" s="1953"/>
      <c r="C184" s="1958"/>
      <c r="D184" s="1943"/>
      <c r="E184" s="1960"/>
      <c r="F184" s="1897"/>
      <c r="G184" s="1961"/>
      <c r="H184" s="2616"/>
      <c r="I184" s="2616"/>
      <c r="J184" s="2646"/>
      <c r="K184" s="2299"/>
      <c r="L184" s="2616"/>
      <c r="M184" s="2616"/>
      <c r="N184" s="2618"/>
      <c r="O184" s="2225"/>
      <c r="P184" s="430"/>
      <c r="Q184" s="431"/>
      <c r="R184" s="431" t="s">
        <v>410</v>
      </c>
      <c r="S184" s="1959"/>
      <c r="T184" s="1959"/>
      <c r="U184" s="1959"/>
      <c r="V184" s="1959"/>
      <c r="W184" s="1546"/>
      <c r="Y184" s="1372"/>
      <c r="Z184" s="1372"/>
      <c r="AA184" s="1372"/>
      <c r="AB184" s="1372"/>
      <c r="AC184" s="1372"/>
      <c r="AD184" s="1372"/>
      <c r="AE184" s="1372"/>
      <c r="AF184" s="1372"/>
      <c r="AG184" s="1372"/>
      <c r="AH184" s="1372"/>
      <c r="AI184" s="1372"/>
      <c r="AJ184" s="1372"/>
      <c r="AK184" s="1372"/>
    </row>
    <row s="5803" customFormat="1" customHeight="1" ht="17.25">
      <c r="A185" s="1953"/>
      <c r="C185" s="1958"/>
      <c r="D185" s="1943"/>
      <c r="E185" s="1960"/>
      <c r="F185" s="1897"/>
      <c r="G185" s="1961"/>
      <c r="H185" s="2616"/>
      <c r="I185" s="2616"/>
      <c r="J185" s="2646"/>
      <c r="K185" s="2225"/>
      <c r="L185" s="430"/>
      <c r="M185" s="431"/>
      <c r="N185" s="431" t="s">
        <v>411</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803" customFormat="1" customHeight="1" ht="17.25">
      <c r="A187" s="1953"/>
      <c r="C187" s="1955"/>
      <c r="D187" s="1943"/>
      <c r="E187" s="1960"/>
      <c r="F187" s="1897"/>
      <c r="G187" s="1961"/>
      <c r="H187" s="1943"/>
      <c r="I187" s="1943"/>
      <c r="J187" s="1964"/>
      <c r="K187" s="1961"/>
      <c r="L187" s="2221"/>
      <c r="M187" s="2221" t="s">
        <v>106</v>
      </c>
      <c r="N187" s="2617" t="str">
        <f>IF(Z187="","",INDEX(TERRITORY_MR_LIST,MATCH(Z187,TERRITORY_LIST_ID,0)))</f>
        <v/>
      </c>
      <c r="O187" s="2298" t="s">
        <v>65</v>
      </c>
      <c r="P187" s="2221"/>
      <c r="Q187" s="2221" t="s">
        <v>106</v>
      </c>
      <c r="R187" s="2615" t="s">
        <v>22</v>
      </c>
      <c r="S187" s="2519" t="s">
        <v>19</v>
      </c>
      <c r="T187" s="1915"/>
      <c r="U187" s="1915" t="s">
        <v>106</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803"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803" customFormat="1" customHeight="1" ht="17.25">
      <c r="A189" s="1953"/>
      <c r="C189" s="1958"/>
      <c r="D189" s="1943"/>
      <c r="E189" s="1960"/>
      <c r="F189" s="1897"/>
      <c r="G189" s="1961"/>
      <c r="H189" s="1943"/>
      <c r="I189" s="1943"/>
      <c r="J189" s="1964"/>
      <c r="K189" s="1961"/>
      <c r="L189" s="2616"/>
      <c r="M189" s="2616"/>
      <c r="N189" s="2618"/>
      <c r="O189" s="2225"/>
      <c r="P189" s="430"/>
      <c r="Q189" s="431"/>
      <c r="R189" s="431" t="s">
        <v>410</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803" customFormat="1" customHeight="1" ht="17.25">
      <c r="A191" s="1953"/>
      <c r="C191" s="1955"/>
      <c r="D191" s="1943"/>
      <c r="E191" s="1960"/>
      <c r="F191" s="1897"/>
      <c r="G191" s="1961"/>
      <c r="H191" s="1943"/>
      <c r="I191" s="1943"/>
      <c r="J191" s="1964"/>
      <c r="K191" s="1961"/>
      <c r="L191" s="1943"/>
      <c r="M191" s="1943"/>
      <c r="N191" s="2161"/>
      <c r="O191" s="1900"/>
      <c r="P191" s="2221"/>
      <c r="Q191" s="2221" t="s">
        <v>106</v>
      </c>
      <c r="R191" s="2615" t="s">
        <v>22</v>
      </c>
      <c r="S191" s="2519" t="s">
        <v>19</v>
      </c>
      <c r="T191" s="1915"/>
      <c r="U191" s="1915" t="s">
        <v>106</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803"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989" customFormat="1" customHeight="1" ht="17.25">
      <c r="A200" s="1928" t="s">
        <v>2015</v>
      </c>
    </row>
    <row customHeight="1" ht="17.25">
      <c r="G201" s="1952"/>
      <c r="H201" s="1952"/>
      <c r="I201" s="1952"/>
      <c r="M201" s="1948"/>
    </row>
    <row s="5737" customFormat="1" customHeight="1" ht="15">
      <c r="D202" s="2636"/>
      <c r="E202" s="2312"/>
      <c r="F202" s="2312"/>
      <c r="G202" s="2298"/>
      <c r="H202" s="1677"/>
      <c r="I202" s="2640">
        <v>1</v>
      </c>
      <c r="J202" s="2614"/>
      <c r="K202" s="1692"/>
      <c r="L202" s="2298" t="s">
        <v>65</v>
      </c>
      <c r="M202" s="2298" t="s">
        <v>65</v>
      </c>
      <c r="N202" s="1677"/>
      <c r="O202" s="2221" t="s">
        <v>106</v>
      </c>
      <c r="P202" s="2630"/>
      <c r="Q202" s="1693"/>
      <c r="R202" s="2298" t="s">
        <v>65</v>
      </c>
      <c r="S202" s="2298" t="s">
        <v>65</v>
      </c>
      <c r="T202" s="1968"/>
      <c r="U202" s="2221" t="s">
        <v>106</v>
      </c>
      <c r="V202" s="2637" t="str">
        <f>IF(AK202="","",INDEX(TERRITORY_MR_LIST,MATCH(AK202,TERRITORY_LIST_ID,0)))</f>
        <v/>
      </c>
      <c r="W202" s="1694"/>
      <c r="X202" s="2298" t="s">
        <v>65</v>
      </c>
      <c r="Y202" s="2298" t="s">
        <v>19</v>
      </c>
      <c r="Z202" s="1677"/>
      <c r="AA202" s="2221" t="s">
        <v>106</v>
      </c>
      <c r="AB202" s="2639"/>
      <c r="AC202" s="1695"/>
      <c r="AD202" s="2298" t="s">
        <v>65</v>
      </c>
      <c r="AE202" s="2298" t="s">
        <v>19</v>
      </c>
      <c r="AF202" s="1675"/>
      <c r="AG202" s="1924" t="s">
        <v>106</v>
      </c>
      <c r="AH202" s="1685"/>
      <c r="AI202" s="1914"/>
    </row>
    <row s="5737"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2016</v>
      </c>
      <c r="AI203" s="2632"/>
    </row>
    <row s="5737"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2017</v>
      </c>
      <c r="AC204" s="2633"/>
      <c r="AD204" s="2633"/>
      <c r="AE204" s="2633"/>
      <c r="AF204" s="2633"/>
      <c r="AG204" s="2633"/>
      <c r="AH204" s="2633"/>
      <c r="AI204" s="2634"/>
    </row>
    <row s="5737"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100</v>
      </c>
      <c r="W205" s="2631"/>
      <c r="X205" s="2631"/>
      <c r="Y205" s="2631"/>
      <c r="Z205" s="2631"/>
      <c r="AA205" s="2631"/>
      <c r="AB205" s="2631"/>
      <c r="AC205" s="2631"/>
      <c r="AD205" s="2631"/>
      <c r="AE205" s="2631"/>
      <c r="AF205" s="2631"/>
      <c r="AG205" s="2631"/>
      <c r="AH205" s="2631"/>
      <c r="AI205" s="2632"/>
    </row>
    <row s="5737" customFormat="1" customHeight="1" ht="11.25">
      <c r="D206" s="2636"/>
      <c r="E206" s="2312"/>
      <c r="F206" s="2312"/>
      <c r="G206" s="2299"/>
      <c r="H206" s="1681"/>
      <c r="I206" s="2640"/>
      <c r="J206" s="2641"/>
      <c r="K206" s="1676"/>
      <c r="L206" s="2299"/>
      <c r="M206" s="2299"/>
      <c r="N206" s="1681"/>
      <c r="O206" s="1682"/>
      <c r="P206" s="2631" t="s">
        <v>2018</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988" customFormat="1" customHeight="1" ht="11.25">
      <c r="D207" s="2636"/>
      <c r="E207" s="2312"/>
      <c r="F207" s="2312"/>
      <c r="G207" s="2225"/>
      <c r="H207" s="1683"/>
      <c r="I207" s="1684"/>
      <c r="J207" s="2631" t="s">
        <v>443</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737"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737"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737"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737"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737"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988"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7B3D6-D5F4-744E-6B36-AF7D8CCBE54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224" width="43.140625"/>
    <col min="2" max="2" style="8224" width="43.140625" hidden="1"/>
    <col min="3" max="3" style="8224" width="43.140625"/>
    <col min="4" max="5" style="8224" width="36.421875" customWidth="1"/>
    <col min="6" max="8" style="8225" width="36.421875" customWidth="1"/>
  </cols>
  <sheetData>
    <row customHeight="1" ht="9">
      <c r="A1" s="959" t="s">
        <v>2019</v>
      </c>
      <c r="B1" s="959"/>
      <c r="C1" s="1095" t="s">
        <v>2020</v>
      </c>
      <c r="D1" s="1093" t="s">
        <v>803</v>
      </c>
      <c r="E1" s="1093" t="s">
        <v>849</v>
      </c>
      <c r="F1" s="1093" t="s">
        <v>902</v>
      </c>
      <c r="G1" s="1093" t="s">
        <v>889</v>
      </c>
      <c r="H1" s="1093" t="s">
        <v>1702</v>
      </c>
    </row>
    <row customHeight="1" ht="9">
      <c r="A2" s="1096" t="s">
        <v>2021</v>
      </c>
      <c r="B2" s="1096"/>
      <c r="C2" s="1097" t="str">
        <f>INDEX(TEMPLATE_NUMBER_FORM_LIST,MATCH(TEMPLATE_SPHERE,TEMPLATE_SPHERE_LIST,0))</f>
        <v>16</v>
      </c>
      <c r="D2" s="1096" t="s">
        <v>1079</v>
      </c>
      <c r="E2" s="1096" t="s">
        <v>146</v>
      </c>
      <c r="F2" s="1098" t="s">
        <v>146</v>
      </c>
      <c r="G2" s="1096" t="s">
        <v>146</v>
      </c>
      <c r="H2" s="1099"/>
    </row>
    <row customHeight="1" ht="63">
      <c r="A3" s="959"/>
      <c r="B3" s="959" t="s">
        <v>106</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2022</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2023</v>
      </c>
      <c r="B4" s="959" t="s">
        <v>107</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2024</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2025</v>
      </c>
    </row>
    <row customHeight="1" ht="117">
      <c r="A5" s="959" t="s">
        <v>2026</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2027</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2028</v>
      </c>
    </row>
    <row customHeight="1" ht="90">
      <c r="A6" s="959" t="s">
        <v>2029</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2030</v>
      </c>
      <c r="B7" s="959" t="s">
        <v>108</v>
      </c>
      <c r="C7" s="1097" t="str">
        <f>IF(TEMPLATE_SPHERE="HEAT",D7,E7)</f>
        <v>Форма 11. Информация о расходах на капитальный и текущий ремонт основных средств</v>
      </c>
      <c r="D7" s="959" t="s">
        <v>2031</v>
      </c>
      <c r="E7" s="959" t="s">
        <v>2032</v>
      </c>
      <c r="F7" s="1099"/>
      <c r="G7" s="1099"/>
      <c r="H7" s="1099"/>
    </row>
    <row customHeight="1" ht="108">
      <c r="A8" s="959" t="s">
        <v>2033</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1256</v>
      </c>
      <c r="E8" s="959" t="s">
        <v>2034</v>
      </c>
      <c r="F8" s="1099"/>
      <c r="G8" s="1099"/>
      <c r="H8" s="1099"/>
    </row>
    <row customHeight="1" ht="99">
      <c r="A9" s="959" t="s">
        <v>2035</v>
      </c>
      <c r="B9" s="959"/>
      <c r="C9" s="959" t="s">
        <v>2036</v>
      </c>
      <c r="D9" s="959"/>
      <c r="E9" s="959"/>
      <c r="F9" s="1099"/>
      <c r="G9" s="1099"/>
      <c r="H9" s="1099"/>
    </row>
    <row customHeight="1" ht="126">
      <c r="A10" s="959" t="s">
        <v>2037</v>
      </c>
      <c r="B10" s="959"/>
      <c r="C10" s="959" t="s">
        <v>2038</v>
      </c>
      <c r="D10" s="959"/>
      <c r="E10" s="959"/>
      <c r="F10" s="1099"/>
      <c r="G10" s="1099"/>
      <c r="H10" s="1099"/>
    </row>
    <row customHeight="1" ht="108">
      <c r="A11" s="959" t="s">
        <v>2039</v>
      </c>
      <c r="B11" s="959"/>
      <c r="C11" s="959" t="s">
        <v>2040</v>
      </c>
      <c r="D11" s="959"/>
      <c r="E11" s="959"/>
      <c r="F11" s="1099"/>
      <c r="G11" s="1099"/>
      <c r="H11" s="1099"/>
    </row>
    <row customHeight="1" ht="54">
      <c r="A12" s="959" t="s">
        <v>2041</v>
      </c>
      <c r="B12" s="959"/>
      <c r="C12" s="959" t="s">
        <v>2042</v>
      </c>
      <c r="D12" s="959"/>
      <c r="E12" s="959"/>
      <c r="F12" s="1099"/>
      <c r="G12" s="1099"/>
      <c r="H12" s="1099"/>
    </row>
    <row customHeight="1" ht="45">
      <c r="A13" s="959" t="s">
        <v>2043</v>
      </c>
      <c r="B13" s="959"/>
      <c r="C13" s="959" t="s">
        <v>2044</v>
      </c>
      <c r="D13" s="959"/>
      <c r="E13" s="959"/>
      <c r="F13" s="1099"/>
      <c r="G13" s="1099"/>
      <c r="H13" s="1099"/>
    </row>
    <row customHeight="1" ht="117">
      <c r="A14" s="959" t="s">
        <v>2045</v>
      </c>
      <c r="B14" s="959"/>
      <c r="C14" s="959" t="s">
        <v>2046</v>
      </c>
      <c r="D14" s="959"/>
      <c r="E14" s="959"/>
      <c r="F14" s="1099"/>
      <c r="G14" s="1099"/>
      <c r="H14" s="1099"/>
    </row>
    <row customHeight="1" ht="117">
      <c r="A15" s="959" t="s">
        <v>2047</v>
      </c>
      <c r="B15" s="959"/>
      <c r="C15" s="959" t="s">
        <v>2048</v>
      </c>
      <c r="D15" s="959"/>
      <c r="E15" s="959"/>
      <c r="F15" s="1099"/>
      <c r="G15" s="1099"/>
      <c r="H15" s="1099"/>
    </row>
    <row customHeight="1" ht="63">
      <c r="A16" s="959" t="s">
        <v>2049</v>
      </c>
      <c r="B16" s="959"/>
      <c r="C16" s="959" t="s">
        <v>2050</v>
      </c>
      <c r="D16" s="959"/>
      <c r="E16" s="959"/>
      <c r="F16" s="1099"/>
      <c r="G16" s="1099"/>
      <c r="H16" s="1099"/>
    </row>
    <row customHeight="1" ht="54">
      <c r="A17" s="959" t="s">
        <v>2051</v>
      </c>
      <c r="B17" s="959"/>
      <c r="C17" s="1097" t="s">
        <v>2052</v>
      </c>
      <c r="D17" s="959"/>
      <c r="E17" s="959"/>
      <c r="F17" s="1099"/>
      <c r="G17" s="1099"/>
      <c r="H17" s="1099"/>
    </row>
    <row customHeight="1" ht="27">
      <c r="A18" s="959" t="s">
        <v>2053</v>
      </c>
      <c r="B18" s="959"/>
      <c r="C18" s="1097" t="s">
        <v>2054</v>
      </c>
      <c r="D18" s="959"/>
      <c r="E18" s="959"/>
      <c r="F18" s="1099"/>
      <c r="G18" s="1099"/>
      <c r="H18" s="1099"/>
    </row>
    <row customHeight="1" ht="54">
      <c r="A19" s="959" t="s">
        <v>2055</v>
      </c>
      <c r="B19" s="959"/>
      <c r="C19" s="1097" t="s">
        <v>2056</v>
      </c>
      <c r="D19" s="959"/>
      <c r="E19" s="959"/>
      <c r="F19" s="1099"/>
      <c r="G19" s="1099"/>
      <c r="H19" s="1099"/>
    </row>
    <row customHeight="1" ht="36">
      <c r="A20" s="959" t="s">
        <v>2057</v>
      </c>
      <c r="B20" s="959"/>
      <c r="C20" s="1097" t="s">
        <v>2058</v>
      </c>
      <c r="D20" s="959"/>
      <c r="E20" s="959"/>
      <c r="F20" s="1099"/>
      <c r="G20" s="1099"/>
      <c r="H20" s="1099"/>
    </row>
    <row customHeight="1" ht="36">
      <c r="A21" s="959" t="s">
        <v>2059</v>
      </c>
      <c r="B21" s="959"/>
      <c r="C21" s="1097" t="s">
        <v>2060</v>
      </c>
      <c r="D21" s="959"/>
      <c r="E21" s="959"/>
      <c r="F21" s="1099"/>
      <c r="G21" s="1099"/>
      <c r="H21" s="1099"/>
    </row>
    <row customHeight="1" ht="27">
      <c r="A22" s="959" t="s">
        <v>2061</v>
      </c>
      <c r="B22" s="959"/>
      <c r="C22" s="1097" t="s">
        <v>2062</v>
      </c>
      <c r="D22" s="959"/>
      <c r="E22" s="959"/>
      <c r="F22" s="1099"/>
      <c r="G22" s="1099"/>
      <c r="H22" s="1099"/>
    </row>
    <row customHeight="1" ht="36">
      <c r="A23" s="959" t="s">
        <v>2063</v>
      </c>
      <c r="B23" s="959"/>
      <c r="C23" s="1097" t="s">
        <v>2064</v>
      </c>
      <c r="D23" s="959"/>
      <c r="E23" s="959"/>
      <c r="F23" s="1099"/>
      <c r="G23" s="1099"/>
      <c r="H23" s="1099"/>
    </row>
    <row customHeight="1" ht="28.5">
      <c r="A24" s="959" t="s">
        <v>2065</v>
      </c>
      <c r="B24" s="959"/>
      <c r="C24" s="1097" t="s">
        <v>2066</v>
      </c>
      <c r="D24" s="959"/>
      <c r="E24" s="959"/>
      <c r="F24" s="1099"/>
      <c r="G24" s="1099"/>
      <c r="H24" s="1099"/>
    </row>
    <row customHeight="1" ht="36">
      <c r="A25" s="959" t="s">
        <v>2067</v>
      </c>
      <c r="B25" s="959"/>
      <c r="C25" s="1097" t="s">
        <v>2068</v>
      </c>
      <c r="D25" s="959"/>
      <c r="E25" s="959"/>
      <c r="F25" s="1099"/>
      <c r="G25" s="1099"/>
      <c r="H25" s="1099"/>
    </row>
    <row customHeight="1" ht="27">
      <c r="A26" s="959" t="s">
        <v>2069</v>
      </c>
      <c r="B26" s="959"/>
      <c r="C26" s="1097" t="s">
        <v>2070</v>
      </c>
      <c r="D26" s="959"/>
      <c r="E26" s="959"/>
      <c r="F26" s="1099"/>
      <c r="G26" s="1099"/>
      <c r="H26" s="1099"/>
    </row>
    <row customHeight="1" ht="36">
      <c r="A27" s="959" t="s">
        <v>2071</v>
      </c>
      <c r="B27" s="959"/>
      <c r="C27" s="1097" t="s">
        <v>2072</v>
      </c>
      <c r="D27" s="959"/>
      <c r="E27" s="959"/>
      <c r="F27" s="1099"/>
      <c r="G27" s="1099"/>
      <c r="H27" s="1099"/>
    </row>
    <row customHeight="1" ht="28.5">
      <c r="A28" s="959" t="s">
        <v>2073</v>
      </c>
      <c r="B28" s="959"/>
      <c r="C28" s="1097" t="s">
        <v>2074</v>
      </c>
      <c r="D28" s="959"/>
      <c r="E28" s="959"/>
      <c r="F28" s="1099"/>
      <c r="G28" s="1099"/>
      <c r="H28" s="1099"/>
    </row>
    <row customHeight="1" ht="126">
      <c r="A29" s="959" t="s">
        <v>2075</v>
      </c>
      <c r="B29" s="959" t="s">
        <v>1653</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2076</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2077</v>
      </c>
    </row>
    <row customHeight="1" ht="36">
      <c r="A30" s="959" t="s">
        <v>2078</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2079</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2080</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2081</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2082</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2083</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2084</v>
      </c>
    </row>
    <row customHeight="1" ht="9">
      <c r="A33" s="959"/>
      <c r="B33" s="959"/>
      <c r="C33" s="1097"/>
      <c r="D33" s="959"/>
      <c r="E33" s="959"/>
      <c r="F33" s="1099"/>
      <c r="G33" s="1099"/>
      <c r="H33" s="1099"/>
    </row>
    <row customHeight="1" ht="9">
      <c r="A34" s="959"/>
      <c r="B34" s="959" t="s">
        <v>1087</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17A99A-420E-1B1A-F2CD-DCC2E95A5DD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224" width="9.140625"/>
    <col min="3" max="7" style="8268" width="8.00390625" customWidth="1"/>
    <col min="8" max="12" style="8268" width="8.57421875" customWidth="1"/>
    <col min="13" max="14" style="8268" width="27.7109375" customWidth="1"/>
    <col min="15" max="19" style="8268" width="5.140625" customWidth="1"/>
    <col min="20" max="24" style="8268" width="27.7109375" customWidth="1"/>
    <col min="25" max="25" style="8269" width="1.8515625" customWidth="1"/>
    <col min="26" max="26" style="8224" width="27.7109375" customWidth="1"/>
    <col min="27" max="27" style="8270" width="27.7109375" customWidth="1"/>
    <col min="28" max="29" style="8224" width="27.7109375" customWidth="1"/>
    <col min="30" max="30" style="8224" width="3.8515625" customWidth="1"/>
    <col min="31" max="34" style="8224" width="9.140625"/>
  </cols>
  <sheetData>
    <row s="8226" customFormat="1" customHeight="1" ht="18">
      <c r="A1" s="1011"/>
      <c r="B1" s="1011"/>
      <c r="C1" s="1011" t="s">
        <v>2085</v>
      </c>
      <c r="D1" s="1011"/>
      <c r="E1" s="1011"/>
      <c r="F1" s="1011"/>
      <c r="G1" s="1011"/>
      <c r="H1" s="1011" t="s">
        <v>2086</v>
      </c>
      <c r="I1" s="1011"/>
      <c r="J1" s="1011"/>
      <c r="K1" s="1011"/>
      <c r="L1" s="1011"/>
      <c r="M1" s="1011" t="s">
        <v>2087</v>
      </c>
      <c r="N1" s="1011" t="s">
        <v>2088</v>
      </c>
      <c r="O1" s="2705" t="s">
        <v>2089</v>
      </c>
      <c r="P1" s="2705"/>
      <c r="Q1" s="2705"/>
      <c r="R1" s="2705"/>
      <c r="S1" s="2705"/>
      <c r="T1" s="2705" t="s">
        <v>2087</v>
      </c>
      <c r="U1" s="2705"/>
      <c r="V1" s="2705"/>
      <c r="W1" s="2705"/>
      <c r="X1" s="2705"/>
      <c r="Y1" s="1112"/>
      <c r="Z1" s="2705" t="s">
        <v>2090</v>
      </c>
      <c r="AA1" s="2705"/>
      <c r="AB1" s="2705"/>
      <c r="AC1" s="2705"/>
      <c r="AD1" s="2705"/>
    </row>
    <row customHeight="1" ht="18">
      <c r="A2" s="959"/>
      <c r="B2" s="959"/>
      <c r="C2" s="954" t="s">
        <v>803</v>
      </c>
      <c r="D2" s="954" t="s">
        <v>849</v>
      </c>
      <c r="E2" s="954" t="s">
        <v>902</v>
      </c>
      <c r="F2" s="954" t="s">
        <v>889</v>
      </c>
      <c r="G2" s="954" t="s">
        <v>1702</v>
      </c>
      <c r="H2" s="956"/>
      <c r="I2" s="956"/>
      <c r="J2" s="956"/>
      <c r="K2" s="956"/>
      <c r="L2" s="956"/>
      <c r="M2" s="956"/>
      <c r="N2" s="956"/>
      <c r="O2" s="954" t="s">
        <v>803</v>
      </c>
      <c r="P2" s="954" t="s">
        <v>849</v>
      </c>
      <c r="Q2" s="954" t="s">
        <v>889</v>
      </c>
      <c r="R2" s="954" t="s">
        <v>902</v>
      </c>
      <c r="S2" s="954" t="s">
        <v>1702</v>
      </c>
      <c r="T2" s="954" t="s">
        <v>803</v>
      </c>
      <c r="U2" s="954" t="s">
        <v>849</v>
      </c>
      <c r="V2" s="954" t="s">
        <v>889</v>
      </c>
      <c r="W2" s="954" t="s">
        <v>902</v>
      </c>
      <c r="X2" s="954" t="s">
        <v>1702</v>
      </c>
      <c r="Y2" s="954"/>
      <c r="Z2" s="954" t="s">
        <v>803</v>
      </c>
      <c r="AA2" s="963" t="s">
        <v>849</v>
      </c>
      <c r="AB2" s="954" t="s">
        <v>889</v>
      </c>
      <c r="AC2" s="954" t="s">
        <v>902</v>
      </c>
      <c r="AD2" s="954" t="s">
        <v>1702</v>
      </c>
    </row>
    <row customHeight="1" ht="162">
      <c r="A3" s="958" t="s">
        <v>27</v>
      </c>
      <c r="B3" s="958"/>
      <c r="C3" s="2709" t="s">
        <v>2091</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2092</v>
      </c>
      <c r="AA3" s="956" t="s">
        <v>2093</v>
      </c>
      <c r="AB3" s="959" t="s">
        <v>2094</v>
      </c>
      <c r="AC3" s="959" t="s">
        <v>2095</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1101</v>
      </c>
      <c r="D11" s="2712" t="s">
        <v>1099</v>
      </c>
      <c r="E11" s="2712" t="s">
        <v>1734</v>
      </c>
      <c r="F11" s="2712" t="s">
        <v>2096</v>
      </c>
      <c r="G11" s="2712"/>
      <c r="H11" s="1011" t="s">
        <v>2097</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2098</v>
      </c>
      <c r="U11" s="956" t="s">
        <v>2099</v>
      </c>
      <c r="V11" s="956"/>
      <c r="W11" s="956"/>
      <c r="X11" s="956"/>
      <c r="Y11" s="1113"/>
      <c r="Z11" s="959" t="s">
        <v>2100</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2101</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2102</v>
      </c>
      <c r="U12" s="956" t="s">
        <v>2103</v>
      </c>
      <c r="V12" s="956"/>
      <c r="W12" s="956"/>
      <c r="X12" s="956"/>
      <c r="Y12" s="1113"/>
      <c r="Z12" s="959" t="s">
        <v>2104</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2105</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2106</v>
      </c>
      <c r="U13" s="957" t="s">
        <v>2107</v>
      </c>
      <c r="V13" s="957"/>
      <c r="W13" s="957"/>
      <c r="X13" s="956"/>
      <c r="Y13" s="1113"/>
      <c r="Z13" s="959" t="s">
        <v>2108</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2109</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2110</v>
      </c>
      <c r="AA14" s="962" t="s">
        <v>2110</v>
      </c>
      <c r="AB14" s="959"/>
      <c r="AC14" s="959"/>
      <c r="AD14" s="959"/>
    </row>
    <row customHeight="1" ht="108">
      <c r="A15" s="2706"/>
      <c r="B15" s="1012">
        <v>5</v>
      </c>
      <c r="C15" s="2713"/>
      <c r="D15" s="2713"/>
      <c r="E15" s="2713"/>
      <c r="F15" s="2713"/>
      <c r="G15" s="2713"/>
      <c r="H15" s="2707" t="s">
        <v>2111</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2112</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2113</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2113</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1737</v>
      </c>
      <c r="B18" s="1012">
        <v>1</v>
      </c>
      <c r="C18" s="956" t="s">
        <v>2097</v>
      </c>
      <c r="D18" s="1080" t="s">
        <v>2097</v>
      </c>
      <c r="E18" s="956" t="s">
        <v>2097</v>
      </c>
      <c r="F18" s="956" t="s">
        <v>2097</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2114</v>
      </c>
      <c r="U18" s="959" t="s">
        <v>2115</v>
      </c>
      <c r="V18" s="959" t="s">
        <v>2116</v>
      </c>
      <c r="W18" s="959" t="s">
        <v>2117</v>
      </c>
      <c r="X18" s="956"/>
      <c r="Y18" s="1113"/>
      <c r="Z18" s="959" t="s">
        <v>2118</v>
      </c>
      <c r="AA18" s="962" t="s">
        <v>2119</v>
      </c>
      <c r="AB18" s="962" t="s">
        <v>2119</v>
      </c>
      <c r="AC18" s="962" t="s">
        <v>2119</v>
      </c>
      <c r="AD18" s="959"/>
    </row>
    <row customHeight="1" ht="36">
      <c r="A19" s="958"/>
      <c r="B19" s="1012">
        <v>2</v>
      </c>
      <c r="C19" s="956" t="s">
        <v>2101</v>
      </c>
      <c r="D19" s="1080" t="s">
        <v>2101</v>
      </c>
      <c r="E19" s="956" t="s">
        <v>2101</v>
      </c>
      <c r="F19" s="956" t="s">
        <v>2101</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2120</v>
      </c>
      <c r="U19" s="959" t="s">
        <v>2121</v>
      </c>
      <c r="V19" s="959" t="s">
        <v>2122</v>
      </c>
      <c r="W19" s="959" t="s">
        <v>2123</v>
      </c>
      <c r="X19" s="956"/>
      <c r="Y19" s="1113"/>
      <c r="Z19" s="959" t="s">
        <v>2124</v>
      </c>
      <c r="AA19" s="962" t="s">
        <v>2124</v>
      </c>
      <c r="AB19" s="962" t="s">
        <v>2124</v>
      </c>
      <c r="AC19" s="962" t="s">
        <v>2124</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704</v>
      </c>
      <c r="P20" s="1070" t="s">
        <v>704</v>
      </c>
      <c r="Q20" s="1070" t="s">
        <v>704</v>
      </c>
      <c r="R20" s="1070" t="s">
        <v>704</v>
      </c>
      <c r="S20" s="1070"/>
      <c r="T20" s="1077" t="s">
        <v>2125</v>
      </c>
      <c r="U20" s="959" t="s">
        <v>2126</v>
      </c>
      <c r="V20" s="959" t="s">
        <v>2127</v>
      </c>
      <c r="W20" s="959" t="s">
        <v>2128</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302</v>
      </c>
      <c r="P21" s="1070"/>
      <c r="Q21" s="1070"/>
      <c r="R21" s="1070"/>
      <c r="S21" s="1070"/>
      <c r="T21" s="1077" t="s">
        <v>2129</v>
      </c>
      <c r="U21" s="959"/>
      <c r="V21" s="959"/>
      <c r="W21" s="959"/>
      <c r="X21" s="956"/>
      <c r="Y21" s="1113"/>
      <c r="Z21" s="959" t="s">
        <v>2130</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302</v>
      </c>
      <c r="R22" s="1070"/>
      <c r="S22" s="1070"/>
      <c r="T22" s="1077"/>
      <c r="U22" s="959"/>
      <c r="V22" s="959" t="s">
        <v>2131</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305</v>
      </c>
      <c r="R23" s="1070"/>
      <c r="S23" s="1070"/>
      <c r="T23" s="1077"/>
      <c r="U23" s="959"/>
      <c r="V23" s="959" t="s">
        <v>2132</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724</v>
      </c>
      <c r="R24" s="1070"/>
      <c r="S24" s="1070"/>
      <c r="T24" s="1077"/>
      <c r="U24" s="959"/>
      <c r="V24" s="959" t="s">
        <v>2133</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305</v>
      </c>
      <c r="P25" s="1070" t="s">
        <v>302</v>
      </c>
      <c r="Q25" s="1070" t="s">
        <v>731</v>
      </c>
      <c r="R25" s="1070" t="s">
        <v>302</v>
      </c>
      <c r="S25" s="1070"/>
      <c r="T25" s="1077" t="s">
        <v>2134</v>
      </c>
      <c r="U25" s="959" t="s">
        <v>2134</v>
      </c>
      <c r="V25" s="959" t="s">
        <v>2134</v>
      </c>
      <c r="W25" s="959" t="s">
        <v>2134</v>
      </c>
      <c r="X25" s="956"/>
      <c r="Y25" s="1113"/>
      <c r="Z25" s="959"/>
      <c r="AA25" s="962"/>
      <c r="AB25" s="959"/>
      <c r="AC25" s="959"/>
      <c r="AD25" s="959"/>
    </row>
    <row customHeight="1" ht="18">
      <c r="A26" s="958"/>
      <c r="B26" s="1012">
        <v>9</v>
      </c>
      <c r="C26" s="956" t="s">
        <v>647</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720</v>
      </c>
      <c r="P26" s="1070" t="s">
        <v>714</v>
      </c>
      <c r="Q26" s="1070" t="s">
        <v>2135</v>
      </c>
      <c r="R26" s="1070" t="s">
        <v>714</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2136</v>
      </c>
      <c r="V26" s="1077" t="s">
        <v>2136</v>
      </c>
      <c r="W26" s="1077" t="s">
        <v>2136</v>
      </c>
      <c r="X26" s="956"/>
      <c r="Y26" s="1113"/>
      <c r="Z26" s="959"/>
      <c r="AA26" s="962"/>
      <c r="AB26" s="959"/>
      <c r="AC26" s="959"/>
      <c r="AD26" s="959"/>
    </row>
    <row customHeight="1" ht="18">
      <c r="A27" s="958"/>
      <c r="B27" s="1012">
        <v>10</v>
      </c>
      <c r="C27" s="956" t="s">
        <v>651</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722</v>
      </c>
      <c r="P27" s="1070" t="s">
        <v>716</v>
      </c>
      <c r="Q27" s="1070" t="s">
        <v>2137</v>
      </c>
      <c r="R27" s="1070" t="s">
        <v>716</v>
      </c>
      <c r="S27" s="1070"/>
      <c r="T27" s="1077" t="s">
        <v>2138</v>
      </c>
      <c r="U27" s="1077" t="s">
        <v>2138</v>
      </c>
      <c r="V27" s="1077" t="s">
        <v>2138</v>
      </c>
      <c r="W27" s="1077" t="s">
        <v>2138</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724</v>
      </c>
      <c r="P28" s="1070"/>
      <c r="Q28" s="1070"/>
      <c r="R28" s="1070"/>
      <c r="S28" s="1070"/>
      <c r="T28" s="1077" t="s">
        <v>2139</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731</v>
      </c>
      <c r="P29" s="1070" t="s">
        <v>305</v>
      </c>
      <c r="Q29" s="1070"/>
      <c r="R29" s="1070" t="s">
        <v>305</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2140</v>
      </c>
      <c r="V29" s="959"/>
      <c r="W29" s="959" t="s">
        <v>2140</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733</v>
      </c>
      <c r="P30" s="1070" t="s">
        <v>724</v>
      </c>
      <c r="Q30" s="1070" t="s">
        <v>733</v>
      </c>
      <c r="R30" s="1070" t="s">
        <v>724</v>
      </c>
      <c r="S30" s="1070"/>
      <c r="T30" s="1077" t="s">
        <v>2141</v>
      </c>
      <c r="U30" s="959" t="s">
        <v>2141</v>
      </c>
      <c r="V30" s="959" t="s">
        <v>2141</v>
      </c>
      <c r="W30" s="959" t="s">
        <v>2141</v>
      </c>
      <c r="X30" s="956"/>
      <c r="Y30" s="1113"/>
      <c r="Z30" s="959"/>
      <c r="AA30" s="962" t="s">
        <v>2142</v>
      </c>
      <c r="AB30" s="962" t="s">
        <v>2142</v>
      </c>
      <c r="AC30" s="962" t="s">
        <v>2142</v>
      </c>
      <c r="AD30" s="959"/>
    </row>
    <row customHeight="1" ht="18">
      <c r="A31" s="958"/>
      <c r="B31" s="1012">
        <v>14</v>
      </c>
      <c r="C31" s="956" t="s">
        <v>2143</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2144</v>
      </c>
      <c r="P31" s="1070" t="s">
        <v>727</v>
      </c>
      <c r="Q31" s="1070" t="s">
        <v>2144</v>
      </c>
      <c r="R31" s="1070" t="s">
        <v>727</v>
      </c>
      <c r="S31" s="1070"/>
      <c r="T31" s="1078" t="s">
        <v>2145</v>
      </c>
      <c r="U31" s="959" t="s">
        <v>2145</v>
      </c>
      <c r="V31" s="959" t="s">
        <v>2145</v>
      </c>
      <c r="W31" s="959" t="s">
        <v>2145</v>
      </c>
      <c r="X31" s="956"/>
      <c r="Y31" s="1113"/>
      <c r="Z31" s="959"/>
      <c r="AA31" s="962"/>
      <c r="AB31" s="962"/>
      <c r="AC31" s="962"/>
      <c r="AD31" s="959"/>
    </row>
    <row customHeight="1" ht="36">
      <c r="A32" s="958"/>
      <c r="B32" s="1012">
        <v>15</v>
      </c>
      <c r="C32" s="956" t="s">
        <v>2146</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2147</v>
      </c>
      <c r="P32" s="1070" t="s">
        <v>729</v>
      </c>
      <c r="Q32" s="1070" t="s">
        <v>2147</v>
      </c>
      <c r="R32" s="1070" t="s">
        <v>729</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2148</v>
      </c>
      <c r="V32" s="959" t="s">
        <v>2148</v>
      </c>
      <c r="W32" s="959" t="s">
        <v>2148</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735</v>
      </c>
      <c r="P33" s="1070" t="s">
        <v>731</v>
      </c>
      <c r="Q33" s="1070" t="s">
        <v>735</v>
      </c>
      <c r="R33" s="1070" t="s">
        <v>731</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2149</v>
      </c>
      <c r="V33" s="959" t="s">
        <v>2149</v>
      </c>
      <c r="W33" s="959" t="s">
        <v>2150</v>
      </c>
      <c r="X33" s="956"/>
      <c r="Y33" s="1113"/>
      <c r="Z33" s="959"/>
      <c r="AA33" s="962" t="s">
        <v>2151</v>
      </c>
      <c r="AB33" s="962" t="s">
        <v>2151</v>
      </c>
      <c r="AC33" s="962" t="s">
        <v>2151</v>
      </c>
      <c r="AD33" s="959"/>
    </row>
    <row customHeight="1" ht="27">
      <c r="A34" s="958"/>
      <c r="B34" s="1012">
        <v>17</v>
      </c>
      <c r="C34" s="956" t="s">
        <v>2152</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2153</v>
      </c>
      <c r="P34" s="1070" t="s">
        <v>2135</v>
      </c>
      <c r="Q34" s="1070" t="s">
        <v>2153</v>
      </c>
      <c r="R34" s="1070" t="s">
        <v>2135</v>
      </c>
      <c r="S34" s="1070"/>
      <c r="T34" s="1079" t="s">
        <v>2154</v>
      </c>
      <c r="U34" s="959" t="s">
        <v>2154</v>
      </c>
      <c r="V34" s="959" t="s">
        <v>2154</v>
      </c>
      <c r="W34" s="959" t="s">
        <v>2155</v>
      </c>
      <c r="X34" s="956"/>
      <c r="Y34" s="1113"/>
      <c r="Z34" s="959"/>
      <c r="AA34" s="962"/>
      <c r="AB34" s="959"/>
      <c r="AC34" s="959"/>
      <c r="AD34" s="959"/>
    </row>
    <row customHeight="1" ht="45">
      <c r="A35" s="958"/>
      <c r="B35" s="1012">
        <v>18</v>
      </c>
      <c r="C35" s="956" t="s">
        <v>2156</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2157</v>
      </c>
      <c r="P35" s="1070" t="s">
        <v>2137</v>
      </c>
      <c r="Q35" s="1070" t="s">
        <v>2157</v>
      </c>
      <c r="R35" s="1070" t="s">
        <v>2137</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2158</v>
      </c>
      <c r="V35" s="959" t="s">
        <v>2158</v>
      </c>
      <c r="W35" s="959" t="s">
        <v>2158</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737</v>
      </c>
      <c r="P36" s="1070" t="s">
        <v>733</v>
      </c>
      <c r="Q36" s="1070" t="s">
        <v>737</v>
      </c>
      <c r="R36" s="1070" t="s">
        <v>733</v>
      </c>
      <c r="S36" s="1070"/>
      <c r="T36" s="1077" t="s">
        <v>2159</v>
      </c>
      <c r="U36" s="959" t="s">
        <v>2159</v>
      </c>
      <c r="V36" s="959" t="s">
        <v>2159</v>
      </c>
      <c r="W36" s="959" t="s">
        <v>2159</v>
      </c>
      <c r="X36" s="956"/>
      <c r="Y36" s="1113"/>
      <c r="Z36" s="959"/>
      <c r="AA36" s="962"/>
      <c r="AB36" s="959"/>
      <c r="AC36" s="959"/>
      <c r="AD36" s="959"/>
    </row>
    <row customHeight="1" ht="18">
      <c r="A37" s="958"/>
      <c r="B37" s="1012">
        <v>20</v>
      </c>
      <c r="C37" s="956" t="s">
        <v>2160</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2161</v>
      </c>
      <c r="P37" s="1070" t="s">
        <v>2144</v>
      </c>
      <c r="Q37" s="1070" t="s">
        <v>2161</v>
      </c>
      <c r="R37" s="1070" t="s">
        <v>2144</v>
      </c>
      <c r="S37" s="1070"/>
      <c r="T37" s="1077" t="s">
        <v>2162</v>
      </c>
      <c r="U37" s="959" t="s">
        <v>2162</v>
      </c>
      <c r="V37" s="959" t="s">
        <v>2162</v>
      </c>
      <c r="W37" s="959" t="s">
        <v>2162</v>
      </c>
      <c r="X37" s="956"/>
      <c r="Y37" s="1113"/>
      <c r="Z37" s="959"/>
      <c r="AA37" s="962"/>
      <c r="AB37" s="959"/>
      <c r="AC37" s="959"/>
      <c r="AD37" s="959"/>
    </row>
    <row customHeight="1" ht="18">
      <c r="A38" s="958"/>
      <c r="B38" s="1012">
        <v>21</v>
      </c>
      <c r="C38" s="956" t="s">
        <v>2163</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2164</v>
      </c>
      <c r="P38" s="1070" t="s">
        <v>2147</v>
      </c>
      <c r="Q38" s="1070" t="s">
        <v>2164</v>
      </c>
      <c r="R38" s="1070" t="s">
        <v>2147</v>
      </c>
      <c r="S38" s="1070"/>
      <c r="T38" s="1077" t="s">
        <v>2165</v>
      </c>
      <c r="U38" s="959" t="s">
        <v>2165</v>
      </c>
      <c r="V38" s="959" t="s">
        <v>2165</v>
      </c>
      <c r="W38" s="959" t="s">
        <v>2165</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741</v>
      </c>
      <c r="P39" s="1070" t="s">
        <v>735</v>
      </c>
      <c r="Q39" s="1070" t="s">
        <v>741</v>
      </c>
      <c r="R39" s="1070" t="s">
        <v>735</v>
      </c>
      <c r="S39" s="1070"/>
      <c r="T39" s="1077" t="s">
        <v>2166</v>
      </c>
      <c r="U39" s="959" t="s">
        <v>2167</v>
      </c>
      <c r="V39" s="959" t="s">
        <v>2168</v>
      </c>
      <c r="W39" s="959" t="s">
        <v>2169</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2170</v>
      </c>
      <c r="P40" s="1070" t="s">
        <v>737</v>
      </c>
      <c r="Q40" s="1070" t="s">
        <v>2170</v>
      </c>
      <c r="R40" s="1070" t="s">
        <v>737</v>
      </c>
      <c r="S40" s="1070"/>
      <c r="T40" s="956" t="s">
        <v>2171</v>
      </c>
      <c r="U40" s="956" t="s">
        <v>2171</v>
      </c>
      <c r="V40" s="956" t="s">
        <v>2171</v>
      </c>
      <c r="W40" s="956" t="s">
        <v>2171</v>
      </c>
      <c r="X40" s="956"/>
      <c r="Y40" s="1113"/>
      <c r="Z40" s="959" t="s">
        <v>2172</v>
      </c>
      <c r="AA40" s="962" t="s">
        <v>2172</v>
      </c>
      <c r="AB40" s="962" t="s">
        <v>2172</v>
      </c>
      <c r="AC40" s="962" t="s">
        <v>2172</v>
      </c>
      <c r="AD40" s="959"/>
    </row>
    <row customHeight="1" ht="27">
      <c r="A41" s="958"/>
      <c r="B41" s="1012">
        <v>24</v>
      </c>
      <c r="C41" s="956" t="s">
        <v>2173</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2174</v>
      </c>
      <c r="P41" s="1070" t="s">
        <v>2161</v>
      </c>
      <c r="Q41" s="1070" t="s">
        <v>2174</v>
      </c>
      <c r="R41" s="1070" t="s">
        <v>2161</v>
      </c>
      <c r="S41" s="1070"/>
      <c r="T41" s="956" t="s">
        <v>2175</v>
      </c>
      <c r="U41" s="956" t="s">
        <v>2175</v>
      </c>
      <c r="V41" s="956" t="s">
        <v>2175</v>
      </c>
      <c r="W41" s="956" t="s">
        <v>2175</v>
      </c>
      <c r="X41" s="956"/>
      <c r="Y41" s="1113"/>
      <c r="Z41" s="959" t="s">
        <v>2176</v>
      </c>
      <c r="AA41" s="959" t="s">
        <v>2176</v>
      </c>
      <c r="AB41" s="959" t="s">
        <v>2176</v>
      </c>
      <c r="AC41" s="959" t="s">
        <v>2176</v>
      </c>
      <c r="AD41" s="959"/>
    </row>
    <row customHeight="1" ht="27">
      <c r="A42" s="958"/>
      <c r="B42" s="1012">
        <v>25</v>
      </c>
      <c r="C42" s="956" t="s">
        <v>2177</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2178</v>
      </c>
      <c r="P42" s="1070" t="s">
        <v>2164</v>
      </c>
      <c r="Q42" s="1070" t="s">
        <v>2178</v>
      </c>
      <c r="R42" s="1070" t="s">
        <v>2164</v>
      </c>
      <c r="S42" s="1070"/>
      <c r="T42" s="956" t="s">
        <v>2179</v>
      </c>
      <c r="U42" s="956" t="s">
        <v>2179</v>
      </c>
      <c r="V42" s="956" t="s">
        <v>2179</v>
      </c>
      <c r="W42" s="956" t="s">
        <v>2179</v>
      </c>
      <c r="X42" s="956"/>
      <c r="Y42" s="1113"/>
      <c r="Z42" s="959" t="s">
        <v>2180</v>
      </c>
      <c r="AA42" s="959" t="s">
        <v>2180</v>
      </c>
      <c r="AB42" s="959" t="s">
        <v>2180</v>
      </c>
      <c r="AC42" s="959" t="s">
        <v>2180</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2181</v>
      </c>
      <c r="P43" s="1070" t="s">
        <v>741</v>
      </c>
      <c r="Q43" s="1070" t="s">
        <v>2181</v>
      </c>
      <c r="R43" s="1070" t="s">
        <v>741</v>
      </c>
      <c r="S43" s="1070"/>
      <c r="T43" s="956" t="s">
        <v>2182</v>
      </c>
      <c r="U43" s="956" t="s">
        <v>2182</v>
      </c>
      <c r="V43" s="956" t="s">
        <v>2182</v>
      </c>
      <c r="W43" s="956" t="s">
        <v>2182</v>
      </c>
      <c r="X43" s="956"/>
      <c r="Y43" s="1113"/>
      <c r="Z43" s="959" t="s">
        <v>2183</v>
      </c>
      <c r="AA43" s="959" t="s">
        <v>2183</v>
      </c>
      <c r="AB43" s="959" t="s">
        <v>2183</v>
      </c>
      <c r="AC43" s="959" t="s">
        <v>2183</v>
      </c>
      <c r="AD43" s="959"/>
    </row>
    <row customHeight="1" ht="27">
      <c r="A44" s="958"/>
      <c r="B44" s="1012">
        <v>27</v>
      </c>
      <c r="C44" s="956" t="s">
        <v>2184</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2185</v>
      </c>
      <c r="P44" s="1070" t="s">
        <v>2186</v>
      </c>
      <c r="Q44" s="1070" t="s">
        <v>2185</v>
      </c>
      <c r="R44" s="1070" t="s">
        <v>2186</v>
      </c>
      <c r="S44" s="1070"/>
      <c r="T44" s="956" t="s">
        <v>2175</v>
      </c>
      <c r="U44" s="956" t="s">
        <v>2175</v>
      </c>
      <c r="V44" s="956" t="s">
        <v>2175</v>
      </c>
      <c r="W44" s="956" t="s">
        <v>2175</v>
      </c>
      <c r="X44" s="956"/>
      <c r="Y44" s="1113"/>
      <c r="Z44" s="959" t="s">
        <v>2187</v>
      </c>
      <c r="AA44" s="959" t="s">
        <v>2187</v>
      </c>
      <c r="AB44" s="959" t="s">
        <v>2187</v>
      </c>
      <c r="AC44" s="959" t="s">
        <v>2187</v>
      </c>
      <c r="AD44" s="959"/>
    </row>
    <row customHeight="1" ht="27">
      <c r="A45" s="958"/>
      <c r="B45" s="1012">
        <v>28</v>
      </c>
      <c r="C45" s="956" t="s">
        <v>2188</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2189</v>
      </c>
      <c r="P45" s="1070" t="s">
        <v>2190</v>
      </c>
      <c r="Q45" s="1070" t="s">
        <v>2189</v>
      </c>
      <c r="R45" s="1070" t="s">
        <v>2190</v>
      </c>
      <c r="S45" s="1070"/>
      <c r="T45" s="956" t="s">
        <v>2179</v>
      </c>
      <c r="U45" s="956" t="s">
        <v>2179</v>
      </c>
      <c r="V45" s="956" t="s">
        <v>2179</v>
      </c>
      <c r="W45" s="956" t="s">
        <v>2179</v>
      </c>
      <c r="X45" s="956"/>
      <c r="Y45" s="1113"/>
      <c r="Z45" s="959" t="s">
        <v>2191</v>
      </c>
      <c r="AA45" s="959" t="s">
        <v>2191</v>
      </c>
      <c r="AB45" s="959" t="s">
        <v>2191</v>
      </c>
      <c r="AC45" s="959" t="s">
        <v>2191</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2192</v>
      </c>
      <c r="P46" s="1070" t="s">
        <v>2170</v>
      </c>
      <c r="Q46" s="1070" t="s">
        <v>2192</v>
      </c>
      <c r="R46" s="1070" t="s">
        <v>2170</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2193</v>
      </c>
      <c r="V46" s="956" t="s">
        <v>2193</v>
      </c>
      <c r="W46" s="956" t="s">
        <v>2193</v>
      </c>
      <c r="X46" s="956"/>
      <c r="Y46" s="1113"/>
      <c r="Z46" s="959" t="s">
        <v>2194</v>
      </c>
      <c r="AA46" s="959" t="s">
        <v>2195</v>
      </c>
      <c r="AB46" s="959" t="s">
        <v>2195</v>
      </c>
      <c r="AC46" s="959" t="s">
        <v>2195</v>
      </c>
      <c r="AD46" s="959"/>
    </row>
    <row customHeight="1" ht="54">
      <c r="A47" s="958"/>
      <c r="B47" s="1012">
        <v>30</v>
      </c>
      <c r="C47" s="956" t="s">
        <v>2196</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2197</v>
      </c>
      <c r="P47" s="1070" t="s">
        <v>2174</v>
      </c>
      <c r="Q47" s="1070" t="s">
        <v>2197</v>
      </c>
      <c r="R47" s="1070" t="s">
        <v>2174</v>
      </c>
      <c r="S47" s="1070"/>
      <c r="T47" s="956" t="s">
        <v>2198</v>
      </c>
      <c r="U47" s="956" t="s">
        <v>2198</v>
      </c>
      <c r="V47" s="956" t="s">
        <v>2198</v>
      </c>
      <c r="W47" s="956" t="s">
        <v>2198</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2181</v>
      </c>
      <c r="Q48" s="1070" t="s">
        <v>2199</v>
      </c>
      <c r="R48" s="1070" t="s">
        <v>2181</v>
      </c>
      <c r="S48" s="1070"/>
      <c r="T48" s="956"/>
      <c r="U48" s="956" t="s">
        <v>2200</v>
      </c>
      <c r="V48" s="956" t="s">
        <v>2201</v>
      </c>
      <c r="W48" s="956" t="s">
        <v>2201</v>
      </c>
      <c r="X48" s="956"/>
      <c r="Y48" s="1113"/>
      <c r="Z48" s="959"/>
      <c r="AA48" s="962" t="s">
        <v>2195</v>
      </c>
      <c r="AB48" s="962" t="s">
        <v>2195</v>
      </c>
      <c r="AC48" s="962" t="s">
        <v>2195</v>
      </c>
      <c r="AD48" s="959"/>
    </row>
    <row customHeight="1" ht="54">
      <c r="A49" s="958"/>
      <c r="B49" s="1012">
        <v>32</v>
      </c>
      <c r="C49" s="956" t="s">
        <v>2202</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2185</v>
      </c>
      <c r="Q49" s="1070" t="s">
        <v>2203</v>
      </c>
      <c r="R49" s="1070" t="s">
        <v>2185</v>
      </c>
      <c r="S49" s="1070"/>
      <c r="T49" s="956"/>
      <c r="U49" s="956" t="s">
        <v>2198</v>
      </c>
      <c r="V49" s="956" t="s">
        <v>2198</v>
      </c>
      <c r="W49" s="956" t="s">
        <v>2198</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2199</v>
      </c>
      <c r="P50" s="1070" t="s">
        <v>2192</v>
      </c>
      <c r="Q50" s="1070" t="s">
        <v>2204</v>
      </c>
      <c r="R50" s="1070" t="s">
        <v>2192</v>
      </c>
      <c r="S50" s="1070"/>
      <c r="T50" s="956" t="s">
        <v>2205</v>
      </c>
      <c r="U50" s="956" t="s">
        <v>2206</v>
      </c>
      <c r="V50" s="956" t="s">
        <v>2207</v>
      </c>
      <c r="W50" s="956" t="s">
        <v>2208</v>
      </c>
      <c r="X50" s="956"/>
      <c r="Y50" s="1113"/>
      <c r="Z50" s="959" t="s">
        <v>2209</v>
      </c>
      <c r="AA50" s="962" t="s">
        <v>2210</v>
      </c>
      <c r="AB50" s="962" t="s">
        <v>2210</v>
      </c>
      <c r="AC50" s="962" t="s">
        <v>2210</v>
      </c>
      <c r="AD50" s="959"/>
    </row>
    <row customHeight="1" ht="27">
      <c r="A51" s="958"/>
      <c r="B51" s="1012">
        <v>34</v>
      </c>
      <c r="C51" s="956" t="s">
        <v>2211</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2212</v>
      </c>
      <c r="U51" s="956"/>
      <c r="V51" s="956"/>
      <c r="W51" s="956"/>
      <c r="X51" s="956"/>
      <c r="Y51" s="1113"/>
      <c r="Z51" s="959"/>
      <c r="AA51" s="962"/>
      <c r="AB51" s="962"/>
      <c r="AC51" s="962"/>
      <c r="AD51" s="959"/>
    </row>
    <row customHeight="1" ht="36">
      <c r="A52" s="958"/>
      <c r="B52" s="1012">
        <v>35</v>
      </c>
      <c r="C52" s="956" t="s">
        <v>2105</v>
      </c>
      <c r="D52" s="1080" t="s">
        <v>2105</v>
      </c>
      <c r="E52" s="956" t="s">
        <v>2105</v>
      </c>
      <c r="F52" s="956" t="s">
        <v>2105</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2213</v>
      </c>
      <c r="U52" s="956" t="s">
        <v>2214</v>
      </c>
      <c r="V52" s="956" t="s">
        <v>2215</v>
      </c>
      <c r="W52" s="956" t="s">
        <v>2216</v>
      </c>
      <c r="X52" s="956"/>
      <c r="Y52" s="1113"/>
      <c r="Z52" s="959" t="s">
        <v>745</v>
      </c>
      <c r="AA52" s="962" t="s">
        <v>745</v>
      </c>
      <c r="AB52" s="962" t="s">
        <v>745</v>
      </c>
      <c r="AC52" s="962" t="s">
        <v>745</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749</v>
      </c>
      <c r="P53" s="1070" t="s">
        <v>319</v>
      </c>
      <c r="Q53" s="1070" t="s">
        <v>319</v>
      </c>
      <c r="R53" s="1070" t="s">
        <v>319</v>
      </c>
      <c r="S53" s="1070"/>
      <c r="T53" s="956" t="s">
        <v>2217</v>
      </c>
      <c r="U53" s="956" t="s">
        <v>2217</v>
      </c>
      <c r="V53" s="956" t="s">
        <v>2217</v>
      </c>
      <c r="W53" s="956" t="s">
        <v>2217</v>
      </c>
      <c r="X53" s="956"/>
      <c r="Y53" s="1113"/>
      <c r="Z53" s="959"/>
      <c r="AA53" s="962"/>
      <c r="AB53" s="959"/>
      <c r="AC53" s="959"/>
      <c r="AD53" s="959"/>
    </row>
    <row customHeight="1" ht="18">
      <c r="A54" s="958"/>
      <c r="B54" s="1012">
        <v>37</v>
      </c>
      <c r="C54" s="956" t="s">
        <v>2111</v>
      </c>
      <c r="D54" s="1080" t="s">
        <v>2111</v>
      </c>
      <c r="E54" s="956" t="s">
        <v>2111</v>
      </c>
      <c r="F54" s="956" t="s">
        <v>2111</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108</v>
      </c>
      <c r="P54" s="1070" t="s">
        <v>91</v>
      </c>
      <c r="Q54" s="1070" t="s">
        <v>91</v>
      </c>
      <c r="R54" s="1070" t="s">
        <v>91</v>
      </c>
      <c r="S54" s="1070"/>
      <c r="T54" s="956" t="s">
        <v>747</v>
      </c>
      <c r="U54" s="956" t="s">
        <v>747</v>
      </c>
      <c r="V54" s="956" t="s">
        <v>747</v>
      </c>
      <c r="W54" s="956" t="s">
        <v>747</v>
      </c>
      <c r="X54" s="956"/>
      <c r="Y54" s="1113"/>
      <c r="Z54" s="959" t="s">
        <v>748</v>
      </c>
      <c r="AA54" s="959" t="s">
        <v>748</v>
      </c>
      <c r="AB54" s="959" t="s">
        <v>748</v>
      </c>
      <c r="AC54" s="959" t="s">
        <v>748</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308</v>
      </c>
      <c r="P55" s="1070" t="s">
        <v>749</v>
      </c>
      <c r="Q55" s="1070" t="s">
        <v>749</v>
      </c>
      <c r="R55" s="1070" t="s">
        <v>749</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2218</v>
      </c>
      <c r="V55" s="956" t="s">
        <v>2218</v>
      </c>
      <c r="W55" s="956" t="s">
        <v>2218</v>
      </c>
      <c r="X55" s="956"/>
      <c r="Y55" s="1113"/>
      <c r="Z55" s="959" t="s">
        <v>2219</v>
      </c>
      <c r="AA55" s="959" t="s">
        <v>2219</v>
      </c>
      <c r="AB55" s="959" t="s">
        <v>2219</v>
      </c>
      <c r="AC55" s="959" t="s">
        <v>2219</v>
      </c>
      <c r="AD55" s="959"/>
    </row>
    <row customHeight="1" ht="27">
      <c r="A56" s="958"/>
      <c r="B56" s="1012">
        <v>39</v>
      </c>
      <c r="C56" s="956" t="s">
        <v>1122</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1240</v>
      </c>
      <c r="P56" s="1070" t="s">
        <v>752</v>
      </c>
      <c r="Q56" s="1070" t="s">
        <v>752</v>
      </c>
      <c r="R56" s="1070" t="s">
        <v>752</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2220</v>
      </c>
      <c r="V56" s="956" t="s">
        <v>2220</v>
      </c>
      <c r="W56" s="956" t="s">
        <v>2220</v>
      </c>
      <c r="X56" s="956"/>
      <c r="Y56" s="1113"/>
      <c r="Z56" s="959" t="s">
        <v>754</v>
      </c>
      <c r="AA56" s="959" t="s">
        <v>754</v>
      </c>
      <c r="AB56" s="959" t="s">
        <v>754</v>
      </c>
      <c r="AC56" s="959" t="s">
        <v>754</v>
      </c>
      <c r="AD56" s="959"/>
    </row>
    <row customHeight="1" ht="27">
      <c r="A57" s="958"/>
      <c r="B57" s="1012">
        <v>40</v>
      </c>
      <c r="C57" s="956" t="s">
        <v>1124</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2221</v>
      </c>
      <c r="P57" s="1070" t="s">
        <v>755</v>
      </c>
      <c r="Q57" s="1070" t="s">
        <v>755</v>
      </c>
      <c r="R57" s="1070" t="s">
        <v>755</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2222</v>
      </c>
      <c r="V57" s="956" t="s">
        <v>2222</v>
      </c>
      <c r="W57" s="956" t="s">
        <v>2222</v>
      </c>
      <c r="X57" s="956"/>
      <c r="Y57" s="1113"/>
      <c r="Z57" s="959" t="s">
        <v>757</v>
      </c>
      <c r="AA57" s="959" t="s">
        <v>757</v>
      </c>
      <c r="AB57" s="959" t="s">
        <v>757</v>
      </c>
      <c r="AC57" s="959" t="s">
        <v>757</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877</v>
      </c>
      <c r="P58" s="1070" t="s">
        <v>791</v>
      </c>
      <c r="Q58" s="1070" t="s">
        <v>791</v>
      </c>
      <c r="R58" s="1070" t="s">
        <v>791</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2223</v>
      </c>
      <c r="V58" s="956" t="s">
        <v>2223</v>
      </c>
      <c r="W58" s="956" t="s">
        <v>2223</v>
      </c>
      <c r="X58" s="956"/>
      <c r="Y58" s="1113"/>
      <c r="Z58" s="959"/>
      <c r="AA58" s="962"/>
      <c r="AB58" s="959"/>
      <c r="AC58" s="959"/>
      <c r="AD58" s="959"/>
    </row>
    <row customHeight="1" ht="36">
      <c r="A59" s="958"/>
      <c r="B59" s="1012">
        <v>42</v>
      </c>
      <c r="C59" s="956">
        <v>3</v>
      </c>
      <c r="D59" s="1080" t="s">
        <v>2211</v>
      </c>
      <c r="E59" s="956" t="s">
        <v>2211</v>
      </c>
      <c r="F59" s="956" t="s">
        <v>2211</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108</v>
      </c>
      <c r="Q59" s="1070" t="s">
        <v>108</v>
      </c>
      <c r="R59" s="1070" t="s">
        <v>108</v>
      </c>
      <c r="S59" s="1070"/>
      <c r="T59" s="956"/>
      <c r="U59" s="956" t="s">
        <v>2224</v>
      </c>
      <c r="V59" s="956" t="s">
        <v>2225</v>
      </c>
      <c r="W59" s="956" t="s">
        <v>2226</v>
      </c>
      <c r="X59" s="956"/>
      <c r="Y59" s="1113"/>
      <c r="Z59" s="959"/>
      <c r="AA59" s="962"/>
      <c r="AB59" s="959"/>
      <c r="AC59" s="959"/>
      <c r="AD59" s="959"/>
    </row>
    <row customHeight="1" ht="81">
      <c r="A60" s="958"/>
      <c r="B60" s="1012">
        <v>43</v>
      </c>
      <c r="C60" s="956" t="s">
        <v>2227</v>
      </c>
      <c r="D60" s="1080" t="s">
        <v>2227</v>
      </c>
      <c r="E60" s="956" t="s">
        <v>2227</v>
      </c>
      <c r="F60" s="956" t="s">
        <v>2227</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624</v>
      </c>
      <c r="U60" s="956" t="s">
        <v>624</v>
      </c>
      <c r="V60" s="956" t="s">
        <v>624</v>
      </c>
      <c r="W60" s="956" t="s">
        <v>624</v>
      </c>
      <c r="X60" s="956"/>
      <c r="Y60" s="1113"/>
      <c r="Z60" s="959" t="s">
        <v>2228</v>
      </c>
      <c r="AA60" s="962" t="s">
        <v>2229</v>
      </c>
      <c r="AB60" s="959" t="s">
        <v>2230</v>
      </c>
      <c r="AC60" s="959" t="s">
        <v>2229</v>
      </c>
      <c r="AD60" s="959"/>
    </row>
    <row customHeight="1" ht="9">
      <c r="A61" s="958"/>
      <c r="B61" s="1012">
        <v>44</v>
      </c>
      <c r="C61" s="956"/>
      <c r="D61" s="1080" t="s">
        <v>2231</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2232</v>
      </c>
      <c r="V61" s="956"/>
      <c r="W61" s="956"/>
      <c r="X61" s="956"/>
      <c r="Y61" s="1113"/>
      <c r="Z61" s="959"/>
      <c r="AA61" s="962"/>
      <c r="AB61" s="959"/>
      <c r="AC61" s="959"/>
      <c r="AD61" s="959"/>
    </row>
    <row customHeight="1" ht="9">
      <c r="A62" s="958"/>
      <c r="B62" s="1012">
        <v>45</v>
      </c>
      <c r="C62" s="956"/>
      <c r="D62" s="1080" t="s">
        <v>2233</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109</v>
      </c>
      <c r="Q62" s="1070"/>
      <c r="R62" s="1070"/>
      <c r="S62" s="1070"/>
      <c r="T62" s="956"/>
      <c r="U62" s="956" t="s">
        <v>2234</v>
      </c>
      <c r="V62" s="956"/>
      <c r="W62" s="956"/>
      <c r="X62" s="956"/>
      <c r="Y62" s="1113"/>
      <c r="Z62" s="959"/>
      <c r="AA62" s="962"/>
      <c r="AB62" s="959"/>
      <c r="AC62" s="959"/>
      <c r="AD62" s="959"/>
    </row>
    <row customHeight="1" ht="18">
      <c r="A63" s="958"/>
      <c r="B63" s="1012">
        <v>46</v>
      </c>
      <c r="C63" s="956"/>
      <c r="D63" s="1080" t="s">
        <v>2235</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145</v>
      </c>
      <c r="Q63" s="1070"/>
      <c r="R63" s="1070"/>
      <c r="S63" s="1070"/>
      <c r="T63" s="956"/>
      <c r="U63" s="956" t="s">
        <v>2236</v>
      </c>
      <c r="V63" s="956"/>
      <c r="W63" s="956"/>
      <c r="X63" s="956"/>
      <c r="Y63" s="1113"/>
      <c r="Z63" s="959"/>
      <c r="AA63" s="962"/>
      <c r="AB63" s="959"/>
      <c r="AC63" s="959"/>
      <c r="AD63" s="959"/>
    </row>
    <row customHeight="1" ht="18">
      <c r="A64" s="958"/>
      <c r="B64" s="1012">
        <v>47</v>
      </c>
      <c r="C64" s="956"/>
      <c r="D64" s="1080" t="s">
        <v>2237</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146</v>
      </c>
      <c r="Q64" s="1070"/>
      <c r="R64" s="1070"/>
      <c r="S64" s="1070"/>
      <c r="T64" s="956"/>
      <c r="U64" s="956" t="s">
        <v>2238</v>
      </c>
      <c r="V64" s="956"/>
      <c r="W64" s="956"/>
      <c r="X64" s="956"/>
      <c r="Y64" s="1113"/>
      <c r="Z64" s="959"/>
      <c r="AA64" s="962" t="s">
        <v>2239</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2152</v>
      </c>
      <c r="Q65" s="1070"/>
      <c r="R65" s="1070"/>
      <c r="S65" s="1070"/>
      <c r="T65" s="956"/>
      <c r="U65" s="956" t="s">
        <v>2240</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2156</v>
      </c>
      <c r="Q66" s="1070"/>
      <c r="R66" s="1070"/>
      <c r="S66" s="1070"/>
      <c r="T66" s="956"/>
      <c r="U66" s="956" t="s">
        <v>2241</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2242</v>
      </c>
      <c r="Q67" s="1070"/>
      <c r="R67" s="1070"/>
      <c r="S67" s="1070"/>
      <c r="T67" s="956"/>
      <c r="U67" s="956" t="s">
        <v>2243</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2244</v>
      </c>
      <c r="Q68" s="1070"/>
      <c r="R68" s="1070"/>
      <c r="S68" s="1070"/>
      <c r="T68" s="956"/>
      <c r="U68" s="956" t="s">
        <v>2245</v>
      </c>
      <c r="V68" s="956"/>
      <c r="W68" s="956"/>
      <c r="X68" s="956"/>
      <c r="Y68" s="1113"/>
      <c r="Z68" s="959"/>
      <c r="AA68" s="962"/>
      <c r="AB68" s="959"/>
      <c r="AC68" s="959"/>
      <c r="AD68" s="959"/>
    </row>
    <row customHeight="1" ht="9">
      <c r="A69" s="958"/>
      <c r="B69" s="1012">
        <v>52</v>
      </c>
      <c r="C69" s="956"/>
      <c r="D69" s="1080" t="s">
        <v>2246</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147</v>
      </c>
      <c r="Q69" s="1070"/>
      <c r="R69" s="1070"/>
      <c r="S69" s="1070"/>
      <c r="T69" s="956"/>
      <c r="U69" s="956" t="s">
        <v>2247</v>
      </c>
      <c r="V69" s="956"/>
      <c r="W69" s="956"/>
      <c r="X69" s="956"/>
      <c r="Y69" s="1113"/>
      <c r="Z69" s="959"/>
      <c r="AA69" s="962"/>
      <c r="AB69" s="959"/>
      <c r="AC69" s="959"/>
      <c r="AD69" s="959"/>
    </row>
    <row customHeight="1" ht="27">
      <c r="A70" s="958"/>
      <c r="B70" s="1012">
        <v>53</v>
      </c>
      <c r="C70" s="956"/>
      <c r="D70" s="1080"/>
      <c r="E70" s="956" t="s">
        <v>2231</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2248</v>
      </c>
      <c r="W70" s="956"/>
      <c r="X70" s="956"/>
      <c r="Y70" s="1113"/>
      <c r="Z70" s="959"/>
      <c r="AA70" s="962"/>
      <c r="AB70" s="959"/>
      <c r="AC70" s="959"/>
      <c r="AD70" s="959"/>
    </row>
    <row customHeight="1" ht="36">
      <c r="A71" s="958"/>
      <c r="B71" s="1012">
        <v>54</v>
      </c>
      <c r="C71" s="956"/>
      <c r="D71" s="1080"/>
      <c r="E71" s="956" t="s">
        <v>2233</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109</v>
      </c>
      <c r="R71" s="1070"/>
      <c r="S71" s="1070"/>
      <c r="T71" s="956"/>
      <c r="U71" s="956"/>
      <c r="V71" s="956" t="s">
        <v>2249</v>
      </c>
      <c r="W71" s="956"/>
      <c r="X71" s="956"/>
      <c r="Y71" s="1113"/>
      <c r="Z71" s="959"/>
      <c r="AA71" s="962"/>
      <c r="AB71" s="959"/>
      <c r="AC71" s="959"/>
      <c r="AD71" s="959"/>
    </row>
    <row customHeight="1" ht="27">
      <c r="A72" s="958"/>
      <c r="B72" s="1012">
        <v>55</v>
      </c>
      <c r="C72" s="956"/>
      <c r="D72" s="1080"/>
      <c r="E72" s="956" t="s">
        <v>2235</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145</v>
      </c>
      <c r="R72" s="1070"/>
      <c r="S72" s="1070"/>
      <c r="T72" s="956"/>
      <c r="U72" s="956"/>
      <c r="V72" s="956" t="s">
        <v>2250</v>
      </c>
      <c r="W72" s="956"/>
      <c r="X72" s="956"/>
      <c r="Y72" s="1113"/>
      <c r="Z72" s="959"/>
      <c r="AA72" s="962"/>
      <c r="AB72" s="959"/>
      <c r="AC72" s="959"/>
      <c r="AD72" s="959"/>
    </row>
    <row customHeight="1" ht="36">
      <c r="A73" s="958"/>
      <c r="B73" s="1012">
        <v>56</v>
      </c>
      <c r="C73" s="956"/>
      <c r="D73" s="1080"/>
      <c r="E73" s="956" t="s">
        <v>2237</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146</v>
      </c>
      <c r="R73" s="1070"/>
      <c r="S73" s="1070"/>
      <c r="T73" s="956"/>
      <c r="U73" s="956"/>
      <c r="V73" s="956" t="s">
        <v>2251</v>
      </c>
      <c r="W73" s="956"/>
      <c r="X73" s="956"/>
      <c r="Y73" s="1113"/>
      <c r="Z73" s="959"/>
      <c r="AA73" s="962"/>
      <c r="AB73" s="959"/>
      <c r="AC73" s="959"/>
      <c r="AD73" s="959"/>
    </row>
    <row customHeight="1" ht="18">
      <c r="A74" s="958"/>
      <c r="B74" s="1012">
        <v>57</v>
      </c>
      <c r="C74" s="956"/>
      <c r="D74" s="1080"/>
      <c r="E74" s="956" t="s">
        <v>2246</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147</v>
      </c>
      <c r="R74" s="1070"/>
      <c r="S74" s="1070"/>
      <c r="T74" s="956"/>
      <c r="U74" s="956"/>
      <c r="V74" s="956" t="s">
        <v>2252</v>
      </c>
      <c r="W74" s="956"/>
      <c r="X74" s="956"/>
      <c r="Y74" s="1113"/>
      <c r="Z74" s="959"/>
      <c r="AA74" s="962"/>
      <c r="AB74" s="959"/>
      <c r="AC74" s="959"/>
      <c r="AD74" s="959"/>
    </row>
    <row customHeight="1" ht="18">
      <c r="A75" s="958"/>
      <c r="B75" s="1012">
        <v>58</v>
      </c>
      <c r="C75" s="956"/>
      <c r="D75" s="1080"/>
      <c r="E75" s="956"/>
      <c r="F75" s="956" t="s">
        <v>2231</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2253</v>
      </c>
      <c r="X75" s="956"/>
      <c r="Y75" s="1113"/>
      <c r="Z75" s="959"/>
      <c r="AA75" s="962"/>
      <c r="AB75" s="959"/>
      <c r="AC75" s="959"/>
      <c r="AD75" s="959"/>
    </row>
    <row customHeight="1" ht="36">
      <c r="A76" s="958"/>
      <c r="B76" s="1012">
        <v>59</v>
      </c>
      <c r="C76" s="956"/>
      <c r="D76" s="1080"/>
      <c r="E76" s="956"/>
      <c r="F76" s="956" t="s">
        <v>2233</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109</v>
      </c>
      <c r="S76" s="1070"/>
      <c r="T76" s="956"/>
      <c r="U76" s="956"/>
      <c r="V76" s="956"/>
      <c r="W76" s="956" t="s">
        <v>2254</v>
      </c>
      <c r="X76" s="956"/>
      <c r="Y76" s="1113"/>
      <c r="Z76" s="959"/>
      <c r="AA76" s="962"/>
      <c r="AB76" s="959"/>
      <c r="AC76" s="959"/>
      <c r="AD76" s="959"/>
    </row>
    <row customHeight="1" ht="18">
      <c r="A77" s="958"/>
      <c r="B77" s="1012">
        <v>60</v>
      </c>
      <c r="C77" s="956"/>
      <c r="D77" s="1080"/>
      <c r="E77" s="956"/>
      <c r="F77" s="956" t="s">
        <v>2235</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145</v>
      </c>
      <c r="S77" s="1070"/>
      <c r="T77" s="956"/>
      <c r="U77" s="956"/>
      <c r="V77" s="956"/>
      <c r="W77" s="956" t="s">
        <v>2255</v>
      </c>
      <c r="X77" s="956"/>
      <c r="Y77" s="1113"/>
      <c r="Z77" s="959"/>
      <c r="AA77" s="962"/>
      <c r="AB77" s="959"/>
      <c r="AC77" s="959"/>
      <c r="AD77" s="959"/>
    </row>
    <row customHeight="1" ht="72">
      <c r="A78" s="958"/>
      <c r="B78" s="1012">
        <v>61</v>
      </c>
      <c r="C78" s="956" t="s">
        <v>2231</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629</v>
      </c>
      <c r="U78" s="956"/>
      <c r="V78" s="956"/>
      <c r="W78" s="956"/>
      <c r="X78" s="956"/>
      <c r="Y78" s="1113"/>
      <c r="Z78" s="959" t="s">
        <v>2256</v>
      </c>
      <c r="AA78" s="962"/>
      <c r="AB78" s="959"/>
      <c r="AC78" s="959"/>
      <c r="AD78" s="959"/>
    </row>
    <row customHeight="1" ht="36">
      <c r="A79" s="958"/>
      <c r="B79" s="1012">
        <v>62</v>
      </c>
      <c r="C79" s="956" t="s">
        <v>2233</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109</v>
      </c>
      <c r="P79" s="1070"/>
      <c r="Q79" s="1070"/>
      <c r="R79" s="1070"/>
      <c r="S79" s="1070"/>
      <c r="T79" s="956" t="s">
        <v>2257</v>
      </c>
      <c r="U79" s="956"/>
      <c r="V79" s="956"/>
      <c r="W79" s="956"/>
      <c r="X79" s="956"/>
      <c r="Y79" s="1113"/>
      <c r="Z79" s="959" t="s">
        <v>2258</v>
      </c>
      <c r="AA79" s="962"/>
      <c r="AB79" s="959"/>
      <c r="AC79" s="959"/>
      <c r="AD79" s="959"/>
    </row>
    <row customHeight="1" ht="45">
      <c r="A80" s="958"/>
      <c r="B80" s="1012">
        <v>63</v>
      </c>
      <c r="C80" s="956" t="s">
        <v>2235</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145</v>
      </c>
      <c r="P80" s="1070"/>
      <c r="Q80" s="1070"/>
      <c r="R80" s="1070"/>
      <c r="S80" s="1070"/>
      <c r="T80" s="956" t="s">
        <v>2259</v>
      </c>
      <c r="U80" s="956"/>
      <c r="V80" s="956"/>
      <c r="W80" s="956"/>
      <c r="X80" s="956"/>
      <c r="Y80" s="1113"/>
      <c r="Z80" s="959" t="s">
        <v>2260</v>
      </c>
      <c r="AA80" s="962"/>
      <c r="AB80" s="959"/>
      <c r="AC80" s="959"/>
      <c r="AD80" s="959"/>
    </row>
    <row customHeight="1" ht="36">
      <c r="A81" s="958"/>
      <c r="B81" s="1012">
        <v>64</v>
      </c>
      <c r="C81" s="956" t="s">
        <v>2237</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2143</v>
      </c>
      <c r="P81" s="1070"/>
      <c r="Q81" s="1070"/>
      <c r="R81" s="1070"/>
      <c r="S81" s="1070"/>
      <c r="T81" s="956" t="s">
        <v>2261</v>
      </c>
      <c r="U81" s="956"/>
      <c r="V81" s="956"/>
      <c r="W81" s="956"/>
      <c r="X81" s="956"/>
      <c r="Y81" s="1113"/>
      <c r="Z81" s="959" t="s">
        <v>2262</v>
      </c>
      <c r="AA81" s="962"/>
      <c r="AB81" s="959"/>
      <c r="AC81" s="959"/>
      <c r="AD81" s="959"/>
    </row>
    <row customHeight="1" ht="90">
      <c r="A82" s="958"/>
      <c r="B82" s="1012">
        <v>65</v>
      </c>
      <c r="C82" s="956" t="s">
        <v>2246</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146</v>
      </c>
      <c r="P82" s="1070"/>
      <c r="Q82" s="1070"/>
      <c r="R82" s="1070"/>
      <c r="S82" s="1070"/>
      <c r="T82" s="956" t="s">
        <v>2263</v>
      </c>
      <c r="U82" s="956"/>
      <c r="V82" s="956"/>
      <c r="W82" s="956"/>
      <c r="X82" s="956"/>
      <c r="Y82" s="1113"/>
      <c r="Z82" s="959" t="s">
        <v>2264</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2152</v>
      </c>
      <c r="P83" s="1070"/>
      <c r="Q83" s="1070"/>
      <c r="R83" s="1070"/>
      <c r="S83" s="1070"/>
      <c r="T83" s="956" t="s">
        <v>2265</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2266</v>
      </c>
      <c r="P84" s="1070"/>
      <c r="Q84" s="1070"/>
      <c r="R84" s="1070"/>
      <c r="S84" s="1070"/>
      <c r="T84" s="956" t="s">
        <v>2267</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2156</v>
      </c>
      <c r="P85" s="1070"/>
      <c r="Q85" s="1070"/>
      <c r="R85" s="1070"/>
      <c r="S85" s="1070"/>
      <c r="T85" s="956" t="s">
        <v>2268</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2269</v>
      </c>
      <c r="P86" s="1070"/>
      <c r="Q86" s="1070"/>
      <c r="R86" s="1070"/>
      <c r="S86" s="1070"/>
      <c r="T86" s="956" t="s">
        <v>2270</v>
      </c>
      <c r="U86" s="956"/>
      <c r="V86" s="956"/>
      <c r="W86" s="956"/>
      <c r="X86" s="956"/>
      <c r="Y86" s="1113"/>
      <c r="Z86" s="959"/>
      <c r="AA86" s="962"/>
      <c r="AB86" s="959"/>
      <c r="AC86" s="959"/>
      <c r="AD86" s="959"/>
    </row>
    <row customHeight="1" ht="36">
      <c r="A87" s="958"/>
      <c r="B87" s="1012">
        <v>70</v>
      </c>
      <c r="C87" s="956" t="s">
        <v>2271</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147</v>
      </c>
      <c r="P87" s="1070"/>
      <c r="Q87" s="1070"/>
      <c r="R87" s="1070"/>
      <c r="S87" s="1070"/>
      <c r="T87" s="956" t="s">
        <v>2272</v>
      </c>
      <c r="U87" s="956"/>
      <c r="V87" s="956"/>
      <c r="W87" s="956"/>
      <c r="X87" s="956"/>
      <c r="Y87" s="1113"/>
      <c r="Z87" s="959"/>
      <c r="AA87" s="962"/>
      <c r="AB87" s="959"/>
      <c r="AC87" s="959"/>
      <c r="AD87" s="959"/>
    </row>
    <row customHeight="1" ht="18">
      <c r="A88" s="958"/>
      <c r="B88" s="1012">
        <v>71</v>
      </c>
      <c r="C88" s="956" t="s">
        <v>2273</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148</v>
      </c>
      <c r="P88" s="1070"/>
      <c r="Q88" s="1070"/>
      <c r="R88" s="1070"/>
      <c r="S88" s="1070"/>
      <c r="T88" s="956" t="s">
        <v>661</v>
      </c>
      <c r="U88" s="956"/>
      <c r="V88" s="956"/>
      <c r="W88" s="956"/>
      <c r="X88" s="956"/>
      <c r="Y88" s="1113"/>
      <c r="Z88" s="959"/>
      <c r="AA88" s="962"/>
      <c r="AB88" s="959"/>
      <c r="AC88" s="959"/>
      <c r="AD88" s="959"/>
    </row>
    <row customHeight="1" ht="18">
      <c r="A89" s="958"/>
      <c r="B89" s="1012">
        <v>72</v>
      </c>
      <c r="C89" s="956" t="s">
        <v>2274</v>
      </c>
      <c r="D89" s="1080" t="s">
        <v>2271</v>
      </c>
      <c r="E89" s="956" t="s">
        <v>2271</v>
      </c>
      <c r="F89" s="956" t="s">
        <v>2237</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149</v>
      </c>
      <c r="P89" s="1070" t="s">
        <v>148</v>
      </c>
      <c r="Q89" s="1070" t="s">
        <v>148</v>
      </c>
      <c r="R89" s="1070" t="s">
        <v>146</v>
      </c>
      <c r="S89" s="1070"/>
      <c r="T89" s="956" t="s">
        <v>669</v>
      </c>
      <c r="U89" s="956" t="s">
        <v>669</v>
      </c>
      <c r="V89" s="956" t="s">
        <v>669</v>
      </c>
      <c r="W89" s="956" t="s">
        <v>669</v>
      </c>
      <c r="X89" s="956"/>
      <c r="Y89" s="1113"/>
      <c r="Z89" s="959"/>
      <c r="AA89" s="962"/>
      <c r="AB89" s="959"/>
      <c r="AC89" s="959"/>
      <c r="AD89" s="959"/>
    </row>
    <row customHeight="1" ht="27">
      <c r="A90" s="958"/>
      <c r="B90" s="1012">
        <v>73</v>
      </c>
      <c r="C90" s="956" t="s">
        <v>2275</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150</v>
      </c>
      <c r="P90" s="1070"/>
      <c r="Q90" s="1070"/>
      <c r="R90" s="1070"/>
      <c r="S90" s="1070"/>
      <c r="T90" s="956" t="s">
        <v>671</v>
      </c>
      <c r="U90" s="956"/>
      <c r="V90" s="956"/>
      <c r="W90" s="956"/>
      <c r="X90" s="956"/>
      <c r="Y90" s="1113"/>
      <c r="Z90" s="959"/>
      <c r="AA90" s="962"/>
      <c r="AB90" s="959"/>
      <c r="AC90" s="959"/>
      <c r="AD90" s="959"/>
    </row>
    <row customHeight="1" ht="18">
      <c r="A91" s="958"/>
      <c r="B91" s="1012">
        <v>74</v>
      </c>
      <c r="C91" s="956"/>
      <c r="D91" s="1080" t="s">
        <v>2273</v>
      </c>
      <c r="E91" s="956" t="s">
        <v>2273</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149</v>
      </c>
      <c r="Q91" s="1070" t="s">
        <v>149</v>
      </c>
      <c r="R91" s="1070"/>
      <c r="S91" s="1070"/>
      <c r="T91" s="956"/>
      <c r="U91" s="956" t="s">
        <v>2276</v>
      </c>
      <c r="V91" s="956" t="s">
        <v>2276</v>
      </c>
      <c r="W91" s="956"/>
      <c r="X91" s="956"/>
      <c r="Y91" s="1113"/>
      <c r="Z91" s="959"/>
      <c r="AA91" s="962"/>
      <c r="AB91" s="959"/>
      <c r="AC91" s="959"/>
      <c r="AD91" s="959"/>
    </row>
    <row customHeight="1" ht="27">
      <c r="A92" s="958"/>
      <c r="B92" s="1012">
        <v>75</v>
      </c>
      <c r="C92" s="956"/>
      <c r="D92" s="1080" t="s">
        <v>2274</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150</v>
      </c>
      <c r="Q92" s="1070"/>
      <c r="R92" s="1070"/>
      <c r="S92" s="1070"/>
      <c r="T92" s="956"/>
      <c r="U92" s="956" t="s">
        <v>2277</v>
      </c>
      <c r="V92" s="956"/>
      <c r="W92" s="956"/>
      <c r="X92" s="956"/>
      <c r="Y92" s="1113"/>
      <c r="Z92" s="959"/>
      <c r="AA92" s="962" t="s">
        <v>2278</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2184</v>
      </c>
      <c r="Q93" s="1070"/>
      <c r="R93" s="1070"/>
      <c r="S93" s="1070"/>
      <c r="T93" s="956"/>
      <c r="U93" s="956" t="s">
        <v>2279</v>
      </c>
      <c r="V93" s="956"/>
      <c r="W93" s="956"/>
      <c r="X93" s="956"/>
      <c r="Y93" s="1113"/>
      <c r="Z93" s="959"/>
      <c r="AA93" s="962" t="s">
        <v>2280</v>
      </c>
      <c r="AB93" s="959"/>
      <c r="AC93" s="959"/>
      <c r="AD93" s="959"/>
    </row>
    <row customHeight="1" ht="45">
      <c r="A94" s="958"/>
      <c r="B94" s="1012">
        <v>77</v>
      </c>
      <c r="C94" s="956"/>
      <c r="D94" s="1080" t="s">
        <v>2275</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1075</v>
      </c>
      <c r="Q94" s="1070"/>
      <c r="R94" s="1070"/>
      <c r="S94" s="1070"/>
      <c r="T94" s="956"/>
      <c r="U94" s="956" t="s">
        <v>2281</v>
      </c>
      <c r="V94" s="956"/>
      <c r="W94" s="956"/>
      <c r="X94" s="956"/>
      <c r="Y94" s="1113"/>
      <c r="Z94" s="959"/>
      <c r="AA94" s="962" t="s">
        <v>2282</v>
      </c>
      <c r="AB94" s="959"/>
      <c r="AC94" s="959"/>
      <c r="AD94" s="959"/>
    </row>
    <row customHeight="1" ht="99">
      <c r="A95" s="958"/>
      <c r="B95" s="1012">
        <v>78</v>
      </c>
      <c r="C95" s="956" t="s">
        <v>2283</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1075</v>
      </c>
      <c r="P95" s="1070"/>
      <c r="Q95" s="1070"/>
      <c r="R95" s="1070"/>
      <c r="S95" s="1070"/>
      <c r="T95" s="956" t="s">
        <v>2284</v>
      </c>
      <c r="U95" s="956"/>
      <c r="V95" s="956"/>
      <c r="W95" s="956"/>
      <c r="X95" s="956"/>
      <c r="Y95" s="1113"/>
      <c r="Z95" s="959"/>
      <c r="AA95" s="962"/>
      <c r="AB95" s="959"/>
      <c r="AC95" s="959"/>
      <c r="AD95" s="959"/>
    </row>
    <row customHeight="1" ht="99">
      <c r="A96" s="958"/>
      <c r="B96" s="1012">
        <v>79</v>
      </c>
      <c r="C96" s="956" t="s">
        <v>1249</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1079</v>
      </c>
      <c r="P96" s="1070"/>
      <c r="Q96" s="1070"/>
      <c r="R96" s="1070"/>
      <c r="S96" s="1070"/>
      <c r="T96" s="956" t="s">
        <v>2285</v>
      </c>
      <c r="U96" s="956"/>
      <c r="V96" s="956"/>
      <c r="W96" s="956"/>
      <c r="X96" s="956"/>
      <c r="Y96" s="1113"/>
      <c r="Z96" s="959" t="s">
        <v>2286</v>
      </c>
      <c r="AA96" s="962"/>
      <c r="AB96" s="959"/>
      <c r="AC96" s="959"/>
      <c r="AD96" s="959"/>
    </row>
    <row customHeight="1" ht="63">
      <c r="A97" s="958"/>
      <c r="B97" s="1012">
        <v>80</v>
      </c>
      <c r="C97" s="956" t="s">
        <v>2287</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1081</v>
      </c>
      <c r="P97" s="1070"/>
      <c r="Q97" s="1070"/>
      <c r="R97" s="1070"/>
      <c r="S97" s="1070"/>
      <c r="T97" s="956" t="s">
        <v>2288</v>
      </c>
      <c r="U97" s="956"/>
      <c r="V97" s="956"/>
      <c r="W97" s="956"/>
      <c r="X97" s="956"/>
      <c r="Y97" s="1113"/>
      <c r="Z97" s="959" t="s">
        <v>2289</v>
      </c>
      <c r="AA97" s="962"/>
      <c r="AB97" s="959"/>
      <c r="AC97" s="959"/>
      <c r="AD97" s="959"/>
    </row>
    <row customHeight="1" ht="63">
      <c r="A98" s="958"/>
      <c r="B98" s="1012">
        <v>81</v>
      </c>
      <c r="C98" s="956" t="s">
        <v>2290</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1083</v>
      </c>
      <c r="P98" s="1070"/>
      <c r="Q98" s="1070"/>
      <c r="R98" s="1070"/>
      <c r="S98" s="1070"/>
      <c r="T98" s="956" t="s">
        <v>2291</v>
      </c>
      <c r="U98" s="956"/>
      <c r="V98" s="956"/>
      <c r="W98" s="956"/>
      <c r="X98" s="956"/>
      <c r="Y98" s="1113"/>
      <c r="Z98" s="959" t="s">
        <v>2289</v>
      </c>
      <c r="AA98" s="962"/>
      <c r="AB98" s="959"/>
      <c r="AC98" s="959"/>
      <c r="AD98" s="959"/>
    </row>
    <row customHeight="1" ht="90">
      <c r="A99" s="958"/>
      <c r="B99" s="1012">
        <v>82</v>
      </c>
      <c r="C99" s="956" t="s">
        <v>2292</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1087</v>
      </c>
      <c r="P99" s="1070"/>
      <c r="Q99" s="1070"/>
      <c r="R99" s="1070"/>
      <c r="S99" s="1070"/>
      <c r="T99" s="956" t="s">
        <v>2293</v>
      </c>
      <c r="U99" s="956"/>
      <c r="V99" s="956"/>
      <c r="W99" s="956"/>
      <c r="X99" s="956"/>
      <c r="Y99" s="1113"/>
      <c r="Z99" s="959" t="s">
        <v>626</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2294</v>
      </c>
      <c r="P100" s="1070"/>
      <c r="Q100" s="1070"/>
      <c r="R100" s="1070"/>
      <c r="S100" s="1070"/>
      <c r="T100" s="956" t="s">
        <v>2295</v>
      </c>
      <c r="U100" s="956"/>
      <c r="V100" s="956"/>
      <c r="W100" s="956"/>
      <c r="X100" s="956"/>
      <c r="Y100" s="1113"/>
      <c r="Z100" s="959" t="s">
        <v>626</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2296</v>
      </c>
      <c r="P101" s="1070"/>
      <c r="Q101" s="1070"/>
      <c r="R101" s="1070"/>
      <c r="S101" s="1070"/>
      <c r="T101" s="956" t="s">
        <v>2297</v>
      </c>
      <c r="U101" s="956"/>
      <c r="V101" s="956"/>
      <c r="W101" s="956"/>
      <c r="X101" s="956"/>
      <c r="Y101" s="1113"/>
      <c r="Z101" s="959" t="s">
        <v>626</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1743</v>
      </c>
      <c r="B148" s="958"/>
      <c r="C148" s="956" t="s">
        <v>2298</v>
      </c>
      <c r="D148" s="956" t="s">
        <v>1645</v>
      </c>
      <c r="E148" s="956" t="s">
        <v>1745</v>
      </c>
      <c r="F148" s="956" t="s">
        <v>2299</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2300</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2301</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1747</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1750</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1755</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E4C1A-B01D-5C14-B905-EF7D66C2C9F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676" width="10.57421875" hidden="1"/>
    <col min="2" max="2" style="5676" width="11.00390625" hidden="1" customWidth="1"/>
    <col min="3" max="3" style="5676" width="10.57421875" hidden="1"/>
    <col min="4" max="4" style="5676" width="11.8515625" hidden="1" customWidth="1"/>
    <col min="5" max="5" style="5676" width="12.28125" hidden="1" customWidth="1"/>
    <col min="6" max="8" style="6438" width="12.28125" hidden="1" customWidth="1"/>
    <col min="9" max="9" style="6439" width="3.00390625" customWidth="1"/>
    <col min="10" max="11" style="6440" width="3.00390625" customWidth="1"/>
    <col min="12" max="12" style="6441" width="12.00390625" customWidth="1"/>
    <col min="13" max="13" style="5599" width="31.00390625" customWidth="1"/>
    <col min="14" max="14" style="5599" width="1.00390625" customWidth="1"/>
    <col min="15" max="18" style="5599" width="24.00390625" customWidth="1"/>
    <col min="19" max="19" style="5599" width="11.00390625" customWidth="1"/>
    <col min="20" max="20" style="5599" width="3.7109375" customWidth="1"/>
    <col min="21" max="21" style="5599" width="11.00390625" customWidth="1"/>
    <col min="22" max="22" style="5599" width="8.57421875" customWidth="1"/>
    <col min="23" max="23" style="5599" width="4.00390625" customWidth="1"/>
    <col min="24" max="24" style="5599" width="115.00390625" customWidth="1"/>
    <col min="25" max="29" style="5677" width="10.00390625" customWidth="1"/>
    <col min="30" max="30" style="5599"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2302</v>
      </c>
      <c r="M5" s="2716"/>
      <c r="N5" s="2716"/>
      <c r="O5" s="2716"/>
      <c r="P5" s="2716"/>
      <c r="Q5" s="2716"/>
      <c r="R5" s="2716"/>
      <c r="S5" s="2716"/>
      <c r="T5" s="2716"/>
      <c r="U5" s="2716"/>
      <c r="V5" s="1356"/>
      <c r="AD5" s="1268">
        <v>64</v>
      </c>
    </row>
    <row customHeight="1" ht="14.699999999999998">
      <c r="J6" s="489"/>
      <c r="K6" s="489"/>
      <c r="L6" s="2717" t="str">
        <f>IF(org=0,"Не определено",org)</f>
        <v>ООО "Ростовские тепловые сети"</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803" customFormat="1" customHeight="1" ht="48.29999999999999">
      <c r="A8" s="1481"/>
      <c r="B8" s="1481"/>
      <c r="C8" s="1481"/>
      <c r="D8" s="1481"/>
      <c r="E8" s="1481"/>
      <c r="F8" s="1481"/>
      <c r="G8" s="1481"/>
      <c r="H8" s="1481"/>
      <c r="L8" s="1389"/>
      <c r="M8" s="408" t="s">
        <v>41</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803" customFormat="1" customHeight="1" ht="24">
      <c r="A9" s="1481"/>
      <c r="B9" s="1481"/>
      <c r="C9" s="1481"/>
      <c r="D9" s="1481"/>
      <c r="E9" s="1481"/>
      <c r="F9" s="1481"/>
      <c r="G9" s="1481"/>
      <c r="H9" s="1481"/>
      <c r="L9" s="1389"/>
      <c r="M9" s="408" t="s">
        <v>418</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803" customFormat="1" customHeight="1" ht="24">
      <c r="A10" s="1481"/>
      <c r="B10" s="1481"/>
      <c r="C10" s="1481"/>
      <c r="D10" s="1481"/>
      <c r="E10" s="1481"/>
      <c r="F10" s="1481"/>
      <c r="G10" s="1481"/>
      <c r="H10" s="1481"/>
      <c r="L10" s="1363"/>
      <c r="M10" s="408" t="s">
        <v>419</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803" customFormat="1" customHeight="1" ht="24">
      <c r="A11" s="1481"/>
      <c r="B11" s="1481"/>
      <c r="C11" s="1481"/>
      <c r="D11" s="1481"/>
      <c r="E11" s="1481"/>
      <c r="F11" s="1481"/>
      <c r="G11" s="1481"/>
      <c r="H11" s="1481"/>
      <c r="L11" s="1363"/>
      <c r="M11" s="408" t="s">
        <v>42</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803"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422</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295</v>
      </c>
      <c r="M14" s="2240"/>
      <c r="N14" s="2240"/>
      <c r="O14" s="2240"/>
      <c r="P14" s="2240"/>
      <c r="Q14" s="2240"/>
      <c r="R14" s="2240"/>
      <c r="S14" s="2240"/>
      <c r="T14" s="2240"/>
      <c r="U14" s="2240"/>
      <c r="V14" s="2240"/>
      <c r="W14" s="2240"/>
      <c r="X14" s="2240" t="s">
        <v>296</v>
      </c>
      <c r="AD14" s="1268">
        <v>14</v>
      </c>
    </row>
    <row customHeight="1" ht="14.699999999999998">
      <c r="J15" s="489"/>
      <c r="K15" s="489"/>
      <c r="L15" s="2386" t="s">
        <v>88</v>
      </c>
      <c r="M15" s="2322" t="s">
        <v>423</v>
      </c>
      <c r="N15" s="414"/>
      <c r="O15" s="2387" t="s">
        <v>2303</v>
      </c>
      <c r="P15" s="2388"/>
      <c r="Q15" s="2388"/>
      <c r="R15" s="2388"/>
      <c r="S15" s="2388"/>
      <c r="T15" s="2388"/>
      <c r="U15" s="2389"/>
      <c r="V15" s="2390" t="s">
        <v>425</v>
      </c>
      <c r="W15" s="2393" t="s">
        <v>1246</v>
      </c>
      <c r="X15" s="2240"/>
      <c r="AD15" s="1268">
        <v>14</v>
      </c>
    </row>
    <row customHeight="1" ht="35.699999999999996">
      <c r="J16" s="489"/>
      <c r="K16" s="489"/>
      <c r="L16" s="2386"/>
      <c r="M16" s="2322"/>
      <c r="N16" s="1144"/>
      <c r="O16" s="2373" t="s">
        <v>428</v>
      </c>
      <c r="P16" s="2373" t="s">
        <v>429</v>
      </c>
      <c r="Q16" s="2375" t="s">
        <v>430</v>
      </c>
      <c r="R16" s="2376"/>
      <c r="S16" s="2375" t="s">
        <v>444</v>
      </c>
      <c r="T16" s="2382"/>
      <c r="U16" s="2376"/>
      <c r="V16" s="2391"/>
      <c r="W16" s="2394"/>
      <c r="X16" s="2240"/>
      <c r="AD16" s="1268">
        <v>34</v>
      </c>
    </row>
    <row customHeight="1" ht="35.699999999999996">
      <c r="A17" s="1483" t="s">
        <v>131</v>
      </c>
      <c r="B17" s="1483" t="s">
        <v>132</v>
      </c>
      <c r="C17" s="1483" t="s">
        <v>133</v>
      </c>
      <c r="D17" s="1483" t="s">
        <v>134</v>
      </c>
      <c r="E17" s="1483"/>
      <c r="J17" s="489"/>
      <c r="K17" s="489"/>
      <c r="L17" s="2386"/>
      <c r="M17" s="2322"/>
      <c r="N17" s="415"/>
      <c r="O17" s="2374"/>
      <c r="P17" s="2374"/>
      <c r="Q17" s="1335" t="s">
        <v>439</v>
      </c>
      <c r="R17" s="1335" t="s">
        <v>440</v>
      </c>
      <c r="S17" s="1405" t="s">
        <v>441</v>
      </c>
      <c r="T17" s="2383" t="s">
        <v>442</v>
      </c>
      <c r="U17" s="2384"/>
      <c r="V17" s="2392"/>
      <c r="W17" s="2395"/>
      <c r="X17" s="2240"/>
      <c r="AD17" s="1268">
        <v>34</v>
      </c>
    </row>
    <row s="6193" customFormat="1" customHeight="1" ht="11.549999999999999">
      <c r="A18" s="1483"/>
      <c r="B18" s="1483"/>
      <c r="C18" s="1483"/>
      <c r="D18" s="1483"/>
      <c r="E18" s="1483"/>
      <c r="F18" s="1475"/>
      <c r="G18" s="1475"/>
      <c r="H18" s="1475"/>
      <c r="I18" s="1359"/>
      <c r="J18" s="1360"/>
      <c r="K18" s="1367">
        <v>1</v>
      </c>
      <c r="L18" s="1390" t="s">
        <v>106</v>
      </c>
      <c r="M18" s="1368" t="s">
        <v>107</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165</v>
      </c>
      <c r="B19" s="1476" t="s">
        <v>166</v>
      </c>
      <c r="C19" s="1476" t="s">
        <v>167</v>
      </c>
      <c r="D19" s="1476" t="s">
        <v>168</v>
      </c>
      <c r="E19" s="1476"/>
      <c r="F19" s="1478"/>
      <c r="G19" s="1478"/>
      <c r="H19" s="1478"/>
      <c r="I19" s="474"/>
      <c r="J19" s="473"/>
      <c r="K19" s="468"/>
      <c r="L19" s="1406">
        <f>INDEX(PT_DIFFERENTIATION_NUM_NTAR,MATCH(A19,PT_DIFFERENTIATION_NTAR_ID,0))</f>
        <v>0</v>
      </c>
      <c r="M19" s="411" t="s">
        <v>120</v>
      </c>
      <c r="N19" s="413"/>
      <c r="O19" s="2719" t="str">
        <f>INDEX(PT_DIFFERENTIATION_NTAR,MATCH(A19,PT_DIFFERENTIATION_NTAR_ID,0))</f>
        <v/>
      </c>
      <c r="P19" s="2719"/>
      <c r="Q19" s="2719"/>
      <c r="R19" s="2719"/>
      <c r="S19" s="2719"/>
      <c r="T19" s="2719"/>
      <c r="U19" s="2719"/>
      <c r="V19" s="2719"/>
      <c r="W19" s="2719"/>
      <c r="X19" s="1371" t="s">
        <v>391</v>
      </c>
      <c r="Z19" s="613"/>
      <c r="AA19" s="613" t="str">
        <f>IF(M19="","",M19)</f>
        <v>Наименование тарифа</v>
      </c>
      <c r="AB19" s="613"/>
      <c r="AC19" s="613"/>
      <c r="AD19" s="1268">
        <v>20</v>
      </c>
    </row>
    <row customHeight="1" ht="21">
      <c r="A20" s="1476" t="s">
        <v>165</v>
      </c>
      <c r="B20" s="1476" t="s">
        <v>166</v>
      </c>
      <c r="C20" s="1476" t="s">
        <v>167</v>
      </c>
      <c r="D20" s="1476" t="s">
        <v>168</v>
      </c>
      <c r="E20" s="1476"/>
      <c r="F20" s="1478"/>
      <c r="G20" s="1478"/>
      <c r="H20" s="1478"/>
      <c r="I20" s="1403"/>
      <c r="J20" s="465"/>
      <c r="K20" s="466"/>
      <c r="L20" s="1406" t="str">
        <f>INDEX(PT_DIFFERENTIATION_NUM_TER,MATCH(B19,PT_DIFFERENTIATION_TER_ID,0))</f>
        <v>.</v>
      </c>
      <c r="M20" s="421" t="s">
        <v>392</v>
      </c>
      <c r="N20" s="413"/>
      <c r="O20" s="2719" t="str">
        <f>INDEX(PT_DIFFERENTIATION_TER,MATCH(B19,PT_DIFFERENTIATION_TER_ID,0))</f>
        <v/>
      </c>
      <c r="P20" s="2719"/>
      <c r="Q20" s="2719"/>
      <c r="R20" s="2719"/>
      <c r="S20" s="2719"/>
      <c r="T20" s="2719"/>
      <c r="U20" s="2719"/>
      <c r="V20" s="2719"/>
      <c r="W20" s="2719"/>
      <c r="X20" s="1371" t="s">
        <v>393</v>
      </c>
      <c r="Z20" s="613"/>
      <c r="AA20" s="613" t="str">
        <f>IF(M20="","",M20)</f>
        <v>Территория действия тарифа</v>
      </c>
      <c r="AB20" s="613"/>
      <c r="AC20" s="613"/>
      <c r="AD20" s="1268">
        <v>20</v>
      </c>
    </row>
    <row customHeight="1" ht="24">
      <c r="A21" s="1476" t="s">
        <v>165</v>
      </c>
      <c r="B21" s="1476" t="s">
        <v>166</v>
      </c>
      <c r="C21" s="1476" t="s">
        <v>167</v>
      </c>
      <c r="D21" s="1476" t="s">
        <v>168</v>
      </c>
      <c r="E21" s="1476"/>
      <c r="F21" s="1478"/>
      <c r="G21" s="1478"/>
      <c r="H21" s="1478"/>
      <c r="I21" s="467"/>
      <c r="J21" s="465"/>
      <c r="K21" s="466"/>
      <c r="L21" s="1406" t="str">
        <f>INDEX(PT_DIFFERENTIATION_NUM_CS,MATCH(C19,PT_DIFFERENTIATION_CS_ID,0))</f>
        <v>..</v>
      </c>
      <c r="M21" s="422" t="s">
        <v>394</v>
      </c>
      <c r="N21" s="413"/>
      <c r="O21" s="2719" t="str">
        <f>INDEX(PT_DIFFERENTIATION_CS,MATCH(C19,PT_DIFFERENTIATION_CS_ID,0))</f>
        <v/>
      </c>
      <c r="P21" s="2719"/>
      <c r="Q21" s="2719"/>
      <c r="R21" s="2719"/>
      <c r="S21" s="2719"/>
      <c r="T21" s="2719"/>
      <c r="U21" s="2719"/>
      <c r="V21" s="2719"/>
      <c r="W21" s="2719"/>
      <c r="X21" s="1371" t="s">
        <v>395</v>
      </c>
      <c r="Z21" s="613"/>
      <c r="AA21" s="613" t="str">
        <f>IF(M21="","",M21)</f>
        <v>Наименование системы теплоснабжения </v>
      </c>
      <c r="AB21" s="613"/>
      <c r="AC21" s="613"/>
      <c r="AD21" s="1268">
        <v>23</v>
      </c>
    </row>
    <row customHeight="1" ht="21">
      <c r="A22" s="1476" t="s">
        <v>165</v>
      </c>
      <c r="B22" s="1476" t="s">
        <v>166</v>
      </c>
      <c r="C22" s="1476" t="s">
        <v>167</v>
      </c>
      <c r="D22" s="1476" t="s">
        <v>168</v>
      </c>
      <c r="E22" s="1476"/>
      <c r="F22" s="1478"/>
      <c r="G22" s="1478"/>
      <c r="H22" s="1478"/>
      <c r="I22" s="467"/>
      <c r="J22" s="465"/>
      <c r="K22" s="466"/>
      <c r="L22" s="1406" t="str">
        <f>INDEX(PT_DIFFERENTIATION_NUM_IST_TE,MATCH(D19,PT_DIFFERENTIATION_IST_TE_ID,0))</f>
        <v>...</v>
      </c>
      <c r="M22" s="423" t="s">
        <v>396</v>
      </c>
      <c r="N22" s="413"/>
      <c r="O22" s="2719" t="str">
        <f>INDEX(PT_DIFFERENTIATION_IST_TE,MATCH(D19,PT_DIFFERENTIATION_IST_TE_ID,0))</f>
        <v/>
      </c>
      <c r="P22" s="2719"/>
      <c r="Q22" s="2719"/>
      <c r="R22" s="2719"/>
      <c r="S22" s="2719"/>
      <c r="T22" s="2719"/>
      <c r="U22" s="2719"/>
      <c r="V22" s="2719"/>
      <c r="W22" s="2719"/>
      <c r="X22" s="1371" t="s">
        <v>397</v>
      </c>
      <c r="Z22" s="613"/>
      <c r="AA22" s="613" t="str">
        <f>IF(M22="","",M22)</f>
        <v>Источник тепловой энергии  </v>
      </c>
      <c r="AB22" s="613"/>
      <c r="AC22" s="613"/>
      <c r="AD22" s="1268">
        <v>20</v>
      </c>
    </row>
    <row customHeight="1" ht="96.75">
      <c r="A23" s="1476" t="s">
        <v>165</v>
      </c>
      <c r="B23" s="1476" t="s">
        <v>166</v>
      </c>
      <c r="C23" s="1476" t="s">
        <v>167</v>
      </c>
      <c r="D23" s="1476" t="s">
        <v>168</v>
      </c>
      <c r="E23" s="1476"/>
      <c r="F23" s="2720" t="str">
        <f>L22&amp;".1"</f>
        <v>....1</v>
      </c>
      <c r="I23" s="2370">
        <v>1</v>
      </c>
      <c r="J23" s="1404"/>
      <c r="K23" s="469"/>
      <c r="L23" s="1406" t="str">
        <f>$F$23</f>
        <v>....1</v>
      </c>
      <c r="M23" s="398" t="s">
        <v>399</v>
      </c>
      <c r="N23" s="413"/>
      <c r="O23" s="2418"/>
      <c r="P23" s="2418"/>
      <c r="Q23" s="2418"/>
      <c r="R23" s="2418"/>
      <c r="S23" s="2418"/>
      <c r="T23" s="2418"/>
      <c r="U23" s="2418"/>
      <c r="V23" s="2418"/>
      <c r="W23" s="2418"/>
      <c r="X23" s="1371" t="s">
        <v>400</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165</v>
      </c>
      <c r="B24" s="1476" t="s">
        <v>166</v>
      </c>
      <c r="C24" s="1476" t="s">
        <v>167</v>
      </c>
      <c r="D24" s="1476" t="s">
        <v>168</v>
      </c>
      <c r="E24" s="1476"/>
      <c r="F24" s="2720"/>
      <c r="G24" s="2330" t="str">
        <f>F23&amp;".1"</f>
        <v>....1.1</v>
      </c>
      <c r="I24" s="2370"/>
      <c r="J24" s="2370">
        <v>1</v>
      </c>
      <c r="K24" s="470"/>
      <c r="L24" s="1406" t="str">
        <f>$G$24</f>
        <v>....1.1</v>
      </c>
      <c r="M24" s="399" t="s">
        <v>402</v>
      </c>
      <c r="N24" s="413"/>
      <c r="O24" s="2358"/>
      <c r="P24" s="2359"/>
      <c r="Q24" s="2359"/>
      <c r="R24" s="2359"/>
      <c r="S24" s="2359"/>
      <c r="T24" s="2359"/>
      <c r="U24" s="2359"/>
      <c r="V24" s="2359"/>
      <c r="W24" s="2360"/>
      <c r="X24" s="1371" t="s">
        <v>403</v>
      </c>
      <c r="Z24" s="613"/>
      <c r="AA24" s="613" t="str">
        <f>IF(M24="","",M24)</f>
        <v>Группа потребителей</v>
      </c>
      <c r="AB24" s="613"/>
      <c r="AC24" s="613"/>
      <c r="AD24" s="1268">
        <v>82</v>
      </c>
    </row>
    <row customHeight="1" ht="11.549999999999999">
      <c r="A25" s="1476" t="s">
        <v>165</v>
      </c>
      <c r="B25" s="1476" t="s">
        <v>166</v>
      </c>
      <c r="C25" s="1476" t="s">
        <v>167</v>
      </c>
      <c r="D25" s="1476" t="s">
        <v>168</v>
      </c>
      <c r="E25" s="1476"/>
      <c r="F25" s="2720"/>
      <c r="G25" s="2330"/>
      <c r="H25" s="2330" t="str">
        <f>G24&amp;".1"</f>
        <v>....1.1.1</v>
      </c>
      <c r="I25" s="2370"/>
      <c r="J25" s="2370"/>
      <c r="K25" s="470">
        <v>1</v>
      </c>
      <c r="L25" s="1406" t="str">
        <f>$H$25</f>
        <v>....1.1.1</v>
      </c>
      <c r="M25" s="1460"/>
      <c r="N25" s="413"/>
      <c r="O25" s="864"/>
      <c r="P25" s="438"/>
      <c r="Q25" s="864"/>
      <c r="R25" s="1370"/>
      <c r="S25" s="2715"/>
      <c r="T25" s="2220" t="s">
        <v>65</v>
      </c>
      <c r="U25" s="2715"/>
      <c r="V25" s="2220" t="s">
        <v>19</v>
      </c>
      <c r="W25" s="438"/>
      <c r="X25" s="2366" t="s">
        <v>405</v>
      </c>
      <c r="Y25" s="624">
        <f>STRCHECKDATE(O26:W26)</f>
      </c>
      <c r="Z25" s="613"/>
      <c r="AA25" s="613" t="str">
        <f>IF(M25="","",M25)</f>
        <v/>
      </c>
      <c r="AB25" s="613"/>
      <c r="AC25" s="613"/>
      <c r="AD25" s="1268">
        <v>11</v>
      </c>
    </row>
    <row customHeight="1" ht="11.549999999999999">
      <c r="A26" s="1476" t="s">
        <v>165</v>
      </c>
      <c r="B26" s="1476" t="s">
        <v>166</v>
      </c>
      <c r="C26" s="1476" t="s">
        <v>167</v>
      </c>
      <c r="D26" s="1476" t="s">
        <v>168</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165</v>
      </c>
      <c r="B27" s="1476" t="s">
        <v>166</v>
      </c>
      <c r="C27" s="1476" t="s">
        <v>167</v>
      </c>
      <c r="D27" s="1476" t="s">
        <v>168</v>
      </c>
      <c r="E27" s="1476"/>
      <c r="F27" s="2720"/>
      <c r="G27" s="2330"/>
      <c r="I27" s="2370"/>
      <c r="J27" s="2370"/>
      <c r="K27" s="469"/>
      <c r="L27" s="1391"/>
      <c r="M27" s="401" t="s">
        <v>406</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165</v>
      </c>
      <c r="B28" s="1476" t="s">
        <v>166</v>
      </c>
      <c r="C28" s="1476" t="s">
        <v>167</v>
      </c>
      <c r="D28" s="1476" t="s">
        <v>168</v>
      </c>
      <c r="E28" s="1476"/>
      <c r="F28" s="2720"/>
      <c r="I28" s="2370"/>
      <c r="J28" s="1404"/>
      <c r="K28" s="469"/>
      <c r="L28" s="1391"/>
      <c r="M28" s="400" t="s">
        <v>407</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165</v>
      </c>
      <c r="B29" s="1476" t="s">
        <v>166</v>
      </c>
      <c r="C29" s="1476" t="s">
        <v>167</v>
      </c>
      <c r="D29" s="1476" t="s">
        <v>168</v>
      </c>
      <c r="E29" s="1476"/>
      <c r="F29" s="1478"/>
      <c r="G29" s="1478"/>
      <c r="H29" s="650"/>
      <c r="I29" s="473"/>
      <c r="J29" s="488"/>
      <c r="K29" s="468"/>
      <c r="L29" s="1391"/>
      <c r="M29" s="478" t="s">
        <v>408</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165</v>
      </c>
      <c r="B30" s="1476" t="s">
        <v>166</v>
      </c>
      <c r="C30" s="1476" t="s">
        <v>167</v>
      </c>
      <c r="D30" s="1476"/>
      <c r="E30" s="1476" t="s">
        <v>581</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165</v>
      </c>
      <c r="B31" s="1476" t="s">
        <v>166</v>
      </c>
      <c r="C31" s="1476"/>
      <c r="D31" s="1476"/>
      <c r="E31" s="1476" t="s">
        <v>2304</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2305</v>
      </c>
      <c r="B32" s="1476"/>
      <c r="C32" s="1476"/>
      <c r="D32" s="1476"/>
      <c r="E32" s="1476" t="s">
        <v>101</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737" customFormat="1" customHeight="1" ht="11.549999999999999">
      <c r="A33" s="1476"/>
      <c r="B33" s="1476"/>
      <c r="C33" s="1476"/>
      <c r="D33" s="1476"/>
      <c r="E33" s="1476" t="s">
        <v>443</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799</v>
      </c>
      <c r="M35" s="2398" t="s">
        <v>2306</v>
      </c>
      <c r="N35" s="2398"/>
      <c r="O35" s="2398"/>
      <c r="P35" s="2398"/>
      <c r="Q35" s="2398"/>
      <c r="R35" s="2398"/>
      <c r="S35" s="2398"/>
      <c r="T35" s="2398"/>
      <c r="U35" s="2398"/>
      <c r="V35" s="2398"/>
      <c r="W35" s="2398"/>
      <c r="X35" s="2398"/>
      <c r="AD35" s="1268">
        <v>27</v>
      </c>
    </row>
    <row customHeight="1" ht="109.19999999999999">
      <c r="H36" s="650"/>
      <c r="I36" s="1416"/>
      <c r="M36" s="2398" t="s">
        <v>2307</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77C58-4E88-DC2C-51CF-D83C526D49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523A2-AB4B-E34B-0767-29AA52338F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C3963-E359-A5CD-1987-54837C132B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BCBC8-132E-8566-E61F-B3B56FE66C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84DEF-DB76-4741-6AE2-E7557F3AF8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5B703-93F2-2C6B-4D37-8916D7CACE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05A71-159E-D217-0919-0274F11150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12D43-4B9B-2964-16E9-7B385069579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AF55C-8BFB-3BDE-5469-BCCDE92F1BC4}" mc:Ignorable="x14ac xr xr2 xr3">
  <dimension ref="A1:E8"/>
  <sheetViews>
    <sheetView topLeftCell="A1" showGridLines="0" workbookViewId="0">
      <selection activeCell="A1" sqref="A1"/>
    </sheetView>
  </sheetViews>
  <sheetFormatPr customHeight="1" defaultRowHeight="11.25"/>
  <cols>
    <col min="1" max="1" style="8325" width="10.57421875" customWidth="1"/>
    <col min="2" max="2" style="8325" width="8.7109375" customWidth="1"/>
    <col min="3" max="3" style="8325" width="18.140625" customWidth="1"/>
    <col min="4" max="4" style="8325" width="12.57421875" customWidth="1"/>
  </cols>
  <sheetData>
    <row customHeight="1" ht="11.25">
      <c r="A1" s="2728" t="s">
        <v>2308</v>
      </c>
      <c r="B1" s="2729" t="s">
        <v>2309</v>
      </c>
      <c r="C1" s="2730" t="s">
        <v>2310</v>
      </c>
      <c r="D1" s="2731"/>
      <c r="E1" s="949" t="s">
        <v>2311</v>
      </c>
    </row>
    <row customHeight="1" ht="11.25">
      <c r="A2" s="2732"/>
      <c r="B2" s="878" t="s">
        <v>27</v>
      </c>
      <c r="C2" s="866"/>
      <c r="D2" s="877"/>
      <c r="E2" s="949"/>
    </row>
    <row customHeight="1" ht="11.25">
      <c r="A3" s="2733"/>
      <c r="B3" s="2734" t="s">
        <v>33</v>
      </c>
      <c r="C3" s="866"/>
      <c r="D3" s="877"/>
      <c r="E3" s="949"/>
    </row>
    <row customHeight="1" ht="11.25">
      <c r="A4" s="2735"/>
      <c r="B4" s="879" t="s">
        <v>1743</v>
      </c>
      <c r="C4" s="866"/>
      <c r="D4" s="877"/>
      <c r="E4" s="949"/>
    </row>
    <row customHeight="1" ht="11.25">
      <c r="A5" s="2736"/>
      <c r="B5" s="879" t="s">
        <v>1737</v>
      </c>
      <c r="C5" s="2737" t="s">
        <v>2075</v>
      </c>
      <c r="D5" s="2738" t="s">
        <v>2312</v>
      </c>
      <c r="E5" s="949"/>
    </row>
    <row s="5737" customFormat="1" customHeight="1" ht="11.25">
      <c r="A6" s="2739"/>
      <c r="B6" s="879" t="s">
        <v>1747</v>
      </c>
      <c r="C6" s="866"/>
      <c r="D6" s="877"/>
      <c r="E6" s="949"/>
    </row>
    <row customHeight="1" ht="11.25">
      <c r="A7" s="2740"/>
      <c r="B7" s="879" t="s">
        <v>1755</v>
      </c>
      <c r="C7" s="866"/>
      <c r="D7" s="877"/>
      <c r="E7" s="949"/>
    </row>
    <row customHeight="1" ht="11.25">
      <c r="A8" s="869"/>
      <c r="B8" s="879" t="s">
        <v>1750</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D13FF-392C-1413-ED3E-8E05F0332D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A758F-530A-140A-478E-32097F9246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E8686-98FB-61DE-2786-A5B4FA1F4676}" mc:Ignorable="x14ac xr xr2 xr3">
  <sheetPr>
    <tabColor rgb="FFFFCC99"/>
  </sheetPr>
  <dimension ref="A1:I436"/>
  <sheetViews>
    <sheetView topLeftCell="A1" showGridLines="0" workbookViewId="0">
      <selection activeCell="A1" sqref="A1"/>
    </sheetView>
  </sheetViews>
  <sheetFormatPr defaultColWidth="9.140625" customHeight="1" defaultRowHeight="11.25"/>
  <cols>
    <col min="1" max="2" style="5737" width="9.140625"/>
    <col min="3" max="3" style="5737" width="20.7109375" customWidth="1"/>
    <col min="4" max="4" style="5737" width="25.140625" customWidth="1"/>
    <col min="5" max="9" style="5737" width="9.140625"/>
  </cols>
  <sheetData>
    <row customHeight="1" ht="11.25">
      <c r="A1" s="181" t="s">
        <v>2313</v>
      </c>
      <c r="B1" s="181" t="s">
        <v>2314</v>
      </c>
      <c r="C1" s="181" t="s">
        <v>2315</v>
      </c>
      <c r="D1" s="181" t="s">
        <v>2316</v>
      </c>
      <c r="E1" s="181" t="s">
        <v>2317</v>
      </c>
      <c r="F1" s="181" t="s">
        <v>2318</v>
      </c>
      <c r="G1" s="181" t="s">
        <v>2319</v>
      </c>
      <c r="H1" s="181" t="s">
        <v>2320</v>
      </c>
      <c r="I1" s="181" t="s">
        <v>2321</v>
      </c>
    </row>
    <row customHeight="1" ht="11.25">
      <c r="A2" s="4597" t="s">
        <v>2322</v>
      </c>
      <c r="B2" s="4597" t="s">
        <v>16</v>
      </c>
      <c r="C2" s="4597" t="s">
        <v>2323</v>
      </c>
      <c r="D2" s="4597" t="s">
        <v>2324</v>
      </c>
      <c r="E2" s="4597" t="s">
        <v>2325</v>
      </c>
      <c r="F2" s="4597" t="s">
        <v>2326</v>
      </c>
      <c r="G2" s="4597" t="s">
        <v>22</v>
      </c>
      <c r="H2" s="4597" t="s">
        <v>22</v>
      </c>
      <c r="I2" s="4597" t="s">
        <v>803</v>
      </c>
    </row>
    <row customHeight="1" ht="11.25">
      <c r="A3" s="4597" t="s">
        <v>2322</v>
      </c>
      <c r="B3" s="4597" t="s">
        <v>16</v>
      </c>
      <c r="C3" s="4597" t="s">
        <v>2327</v>
      </c>
      <c r="D3" s="4597" t="s">
        <v>2328</v>
      </c>
      <c r="E3" s="4597" t="s">
        <v>2329</v>
      </c>
      <c r="F3" s="4597" t="s">
        <v>2330</v>
      </c>
      <c r="G3" s="4597" t="s">
        <v>22</v>
      </c>
      <c r="H3" s="4597" t="s">
        <v>22</v>
      </c>
      <c r="I3" s="4597" t="s">
        <v>803</v>
      </c>
    </row>
    <row customHeight="1" ht="11.25">
      <c r="A4" s="4597" t="s">
        <v>2322</v>
      </c>
      <c r="B4" s="4597" t="s">
        <v>16</v>
      </c>
      <c r="C4" s="4597" t="s">
        <v>2331</v>
      </c>
      <c r="D4" s="4597" t="s">
        <v>2332</v>
      </c>
      <c r="E4" s="4597" t="s">
        <v>2333</v>
      </c>
      <c r="F4" s="4597" t="s">
        <v>2334</v>
      </c>
      <c r="G4" s="4597" t="s">
        <v>22</v>
      </c>
      <c r="H4" s="4597" t="s">
        <v>22</v>
      </c>
      <c r="I4" s="4597" t="s">
        <v>803</v>
      </c>
    </row>
    <row customHeight="1" ht="11.25">
      <c r="A5" s="4597" t="s">
        <v>2322</v>
      </c>
      <c r="B5" s="4597" t="s">
        <v>16</v>
      </c>
      <c r="C5" s="4597" t="s">
        <v>2335</v>
      </c>
      <c r="D5" s="4597" t="s">
        <v>2336</v>
      </c>
      <c r="E5" s="4597" t="s">
        <v>2337</v>
      </c>
      <c r="F5" s="4597" t="s">
        <v>2338</v>
      </c>
      <c r="G5" s="4597" t="s">
        <v>22</v>
      </c>
      <c r="H5" s="4597" t="s">
        <v>22</v>
      </c>
      <c r="I5" s="4597" t="s">
        <v>803</v>
      </c>
    </row>
    <row customHeight="1" ht="11.25">
      <c r="A6" s="4597" t="s">
        <v>2322</v>
      </c>
      <c r="B6" s="4597" t="s">
        <v>16</v>
      </c>
      <c r="C6" s="4597" t="s">
        <v>2339</v>
      </c>
      <c r="D6" s="4597" t="s">
        <v>2340</v>
      </c>
      <c r="E6" s="4597" t="s">
        <v>2341</v>
      </c>
      <c r="F6" s="4597" t="s">
        <v>2342</v>
      </c>
      <c r="G6" s="4597" t="s">
        <v>2343</v>
      </c>
      <c r="H6" s="4597" t="s">
        <v>22</v>
      </c>
      <c r="I6" s="4597" t="s">
        <v>803</v>
      </c>
    </row>
    <row customHeight="1" ht="11.25">
      <c r="A7" s="4597" t="s">
        <v>2322</v>
      </c>
      <c r="B7" s="4597" t="s">
        <v>16</v>
      </c>
      <c r="C7" s="4597" t="s">
        <v>2344</v>
      </c>
      <c r="D7" s="4597" t="s">
        <v>2345</v>
      </c>
      <c r="E7" s="4597" t="s">
        <v>2346</v>
      </c>
      <c r="F7" s="4597" t="s">
        <v>2347</v>
      </c>
      <c r="G7" s="4597" t="s">
        <v>22</v>
      </c>
      <c r="H7" s="4597" t="s">
        <v>22</v>
      </c>
      <c r="I7" s="4597" t="s">
        <v>803</v>
      </c>
    </row>
    <row customHeight="1" ht="11.25">
      <c r="A8" s="4597" t="s">
        <v>2322</v>
      </c>
      <c r="B8" s="4597" t="s">
        <v>16</v>
      </c>
      <c r="C8" s="4597" t="s">
        <v>2348</v>
      </c>
      <c r="D8" s="4597" t="s">
        <v>2349</v>
      </c>
      <c r="E8" s="4597" t="s">
        <v>2350</v>
      </c>
      <c r="F8" s="4597" t="s">
        <v>2351</v>
      </c>
      <c r="G8" s="4597" t="s">
        <v>2352</v>
      </c>
      <c r="H8" s="4597" t="s">
        <v>22</v>
      </c>
      <c r="I8" s="4597" t="s">
        <v>803</v>
      </c>
    </row>
    <row customHeight="1" ht="11.25">
      <c r="A9" s="4597" t="s">
        <v>2322</v>
      </c>
      <c r="B9" s="4597" t="s">
        <v>16</v>
      </c>
      <c r="C9" s="4597" t="s">
        <v>2353</v>
      </c>
      <c r="D9" s="4597" t="s">
        <v>2354</v>
      </c>
      <c r="E9" s="4597" t="s">
        <v>2355</v>
      </c>
      <c r="F9" s="4597" t="s">
        <v>2356</v>
      </c>
      <c r="G9" s="4597" t="s">
        <v>22</v>
      </c>
      <c r="H9" s="4597" t="s">
        <v>22</v>
      </c>
      <c r="I9" s="4597" t="s">
        <v>803</v>
      </c>
    </row>
    <row customHeight="1" ht="11.25">
      <c r="A10" s="4597" t="s">
        <v>2322</v>
      </c>
      <c r="B10" s="4597" t="s">
        <v>16</v>
      </c>
      <c r="C10" s="4597" t="s">
        <v>2357</v>
      </c>
      <c r="D10" s="4597" t="s">
        <v>2358</v>
      </c>
      <c r="E10" s="4597" t="s">
        <v>2359</v>
      </c>
      <c r="F10" s="4597" t="s">
        <v>2360</v>
      </c>
      <c r="G10" s="4597" t="s">
        <v>22</v>
      </c>
      <c r="H10" s="4597" t="s">
        <v>22</v>
      </c>
      <c r="I10" s="4597" t="s">
        <v>803</v>
      </c>
    </row>
    <row customHeight="1" ht="11.25">
      <c r="A11" s="4597" t="s">
        <v>2322</v>
      </c>
      <c r="B11" s="4597" t="s">
        <v>16</v>
      </c>
      <c r="C11" s="4597" t="s">
        <v>2361</v>
      </c>
      <c r="D11" s="4597" t="s">
        <v>2362</v>
      </c>
      <c r="E11" s="4597" t="s">
        <v>2363</v>
      </c>
      <c r="F11" s="4597" t="s">
        <v>2364</v>
      </c>
      <c r="G11" s="4597" t="s">
        <v>2365</v>
      </c>
      <c r="H11" s="4597" t="s">
        <v>22</v>
      </c>
      <c r="I11" s="4597" t="s">
        <v>803</v>
      </c>
    </row>
    <row customHeight="1" ht="11.25">
      <c r="A12" s="4597" t="s">
        <v>2322</v>
      </c>
      <c r="B12" s="4597" t="s">
        <v>16</v>
      </c>
      <c r="C12" s="4597" t="s">
        <v>2366</v>
      </c>
      <c r="D12" s="4597" t="s">
        <v>2367</v>
      </c>
      <c r="E12" s="4597" t="s">
        <v>2368</v>
      </c>
      <c r="F12" s="4597" t="s">
        <v>2369</v>
      </c>
      <c r="G12" s="4597" t="s">
        <v>22</v>
      </c>
      <c r="H12" s="4597" t="s">
        <v>22</v>
      </c>
      <c r="I12" s="4597" t="s">
        <v>803</v>
      </c>
    </row>
    <row customHeight="1" ht="11.25">
      <c r="A13" s="4597" t="s">
        <v>2322</v>
      </c>
      <c r="B13" s="4597" t="s">
        <v>16</v>
      </c>
      <c r="C13" s="4597" t="s">
        <v>2370</v>
      </c>
      <c r="D13" s="4597" t="s">
        <v>2371</v>
      </c>
      <c r="E13" s="4597" t="s">
        <v>2372</v>
      </c>
      <c r="F13" s="4597" t="s">
        <v>2373</v>
      </c>
      <c r="G13" s="4597" t="s">
        <v>22</v>
      </c>
      <c r="H13" s="4597" t="s">
        <v>22</v>
      </c>
      <c r="I13" s="4597" t="s">
        <v>803</v>
      </c>
    </row>
    <row customHeight="1" ht="11.25">
      <c r="A14" s="4597" t="s">
        <v>2322</v>
      </c>
      <c r="B14" s="4597" t="s">
        <v>16</v>
      </c>
      <c r="C14" s="4597" t="s">
        <v>2374</v>
      </c>
      <c r="D14" s="4597" t="s">
        <v>2375</v>
      </c>
      <c r="E14" s="4597" t="s">
        <v>2376</v>
      </c>
      <c r="F14" s="4597" t="s">
        <v>2369</v>
      </c>
      <c r="G14" s="4597" t="s">
        <v>2377</v>
      </c>
      <c r="H14" s="4597" t="s">
        <v>22</v>
      </c>
      <c r="I14" s="4597" t="s">
        <v>803</v>
      </c>
    </row>
    <row customHeight="1" ht="11.25">
      <c r="A15" s="4597" t="s">
        <v>2322</v>
      </c>
      <c r="B15" s="4597" t="s">
        <v>16</v>
      </c>
      <c r="C15" s="4597" t="s">
        <v>2378</v>
      </c>
      <c r="D15" s="4597" t="s">
        <v>2379</v>
      </c>
      <c r="E15" s="4597" t="s">
        <v>2380</v>
      </c>
      <c r="F15" s="4597" t="s">
        <v>2381</v>
      </c>
      <c r="G15" s="4597" t="s">
        <v>22</v>
      </c>
      <c r="H15" s="4597" t="s">
        <v>22</v>
      </c>
      <c r="I15" s="4597" t="s">
        <v>803</v>
      </c>
    </row>
    <row customHeight="1" ht="11.25">
      <c r="A16" s="4597" t="s">
        <v>2322</v>
      </c>
      <c r="B16" s="4597" t="s">
        <v>16</v>
      </c>
      <c r="C16" s="4597" t="s">
        <v>2382</v>
      </c>
      <c r="D16" s="4597" t="s">
        <v>2383</v>
      </c>
      <c r="E16" s="4597" t="s">
        <v>2384</v>
      </c>
      <c r="F16" s="4597" t="s">
        <v>2385</v>
      </c>
      <c r="G16" s="4597" t="s">
        <v>2386</v>
      </c>
      <c r="H16" s="4597" t="s">
        <v>22</v>
      </c>
      <c r="I16" s="4597" t="s">
        <v>803</v>
      </c>
    </row>
    <row customHeight="1" ht="11.25">
      <c r="A17" s="4597" t="s">
        <v>2322</v>
      </c>
      <c r="B17" s="4597" t="s">
        <v>16</v>
      </c>
      <c r="C17" s="4597" t="s">
        <v>2387</v>
      </c>
      <c r="D17" s="4597" t="s">
        <v>2388</v>
      </c>
      <c r="E17" s="4597" t="s">
        <v>2389</v>
      </c>
      <c r="F17" s="4597" t="s">
        <v>2390</v>
      </c>
      <c r="G17" s="4597" t="s">
        <v>22</v>
      </c>
      <c r="H17" s="4597" t="s">
        <v>22</v>
      </c>
      <c r="I17" s="4597" t="s">
        <v>803</v>
      </c>
    </row>
    <row customHeight="1" ht="11.25">
      <c r="A18" s="4597" t="s">
        <v>2322</v>
      </c>
      <c r="B18" s="4597" t="s">
        <v>16</v>
      </c>
      <c r="C18" s="4597" t="s">
        <v>2391</v>
      </c>
      <c r="D18" s="4597" t="s">
        <v>2392</v>
      </c>
      <c r="E18" s="4597" t="s">
        <v>2393</v>
      </c>
      <c r="F18" s="4597" t="s">
        <v>2394</v>
      </c>
      <c r="G18" s="4597" t="s">
        <v>22</v>
      </c>
      <c r="H18" s="4597" t="s">
        <v>22</v>
      </c>
      <c r="I18" s="4597" t="s">
        <v>803</v>
      </c>
    </row>
    <row customHeight="1" ht="11.25">
      <c r="A19" s="4597" t="s">
        <v>2322</v>
      </c>
      <c r="B19" s="4597" t="s">
        <v>16</v>
      </c>
      <c r="C19" s="4597" t="s">
        <v>2395</v>
      </c>
      <c r="D19" s="4597" t="s">
        <v>2396</v>
      </c>
      <c r="E19" s="4597" t="s">
        <v>2384</v>
      </c>
      <c r="F19" s="4597" t="s">
        <v>2397</v>
      </c>
      <c r="G19" s="4597" t="s">
        <v>22</v>
      </c>
      <c r="H19" s="4597" t="s">
        <v>22</v>
      </c>
      <c r="I19" s="4597" t="s">
        <v>803</v>
      </c>
    </row>
    <row customHeight="1" ht="11.25">
      <c r="A20" s="4597" t="s">
        <v>2322</v>
      </c>
      <c r="B20" s="4597" t="s">
        <v>16</v>
      </c>
      <c r="C20" s="4597" t="s">
        <v>2398</v>
      </c>
      <c r="D20" s="4597" t="s">
        <v>2399</v>
      </c>
      <c r="E20" s="4597" t="s">
        <v>2400</v>
      </c>
      <c r="F20" s="4597" t="s">
        <v>2401</v>
      </c>
      <c r="G20" s="4597" t="s">
        <v>22</v>
      </c>
      <c r="H20" s="4597" t="s">
        <v>22</v>
      </c>
      <c r="I20" s="4597" t="s">
        <v>803</v>
      </c>
    </row>
    <row customHeight="1" ht="11.25">
      <c r="A21" s="4597" t="s">
        <v>2322</v>
      </c>
      <c r="B21" s="4597" t="s">
        <v>16</v>
      </c>
      <c r="C21" s="4597" t="s">
        <v>2402</v>
      </c>
      <c r="D21" s="4597" t="s">
        <v>2403</v>
      </c>
      <c r="E21" s="4597" t="s">
        <v>2404</v>
      </c>
      <c r="F21" s="4597" t="s">
        <v>2381</v>
      </c>
      <c r="G21" s="4597" t="s">
        <v>22</v>
      </c>
      <c r="H21" s="4597" t="s">
        <v>22</v>
      </c>
      <c r="I21" s="4597" t="s">
        <v>803</v>
      </c>
    </row>
    <row customHeight="1" ht="11.25">
      <c r="A22" s="4597" t="s">
        <v>2322</v>
      </c>
      <c r="B22" s="4597" t="s">
        <v>16</v>
      </c>
      <c r="C22" s="4597" t="s">
        <v>2405</v>
      </c>
      <c r="D22" s="4597" t="s">
        <v>2406</v>
      </c>
      <c r="E22" s="4597" t="s">
        <v>2407</v>
      </c>
      <c r="F22" s="4597" t="s">
        <v>2330</v>
      </c>
      <c r="G22" s="4597" t="s">
        <v>2408</v>
      </c>
      <c r="H22" s="4597" t="s">
        <v>22</v>
      </c>
      <c r="I22" s="4597" t="s">
        <v>803</v>
      </c>
    </row>
    <row customHeight="1" ht="11.25">
      <c r="A23" s="4597" t="s">
        <v>2322</v>
      </c>
      <c r="B23" s="4597" t="s">
        <v>16</v>
      </c>
      <c r="C23" s="4597" t="s">
        <v>2409</v>
      </c>
      <c r="D23" s="4597" t="s">
        <v>2410</v>
      </c>
      <c r="E23" s="4597" t="s">
        <v>2411</v>
      </c>
      <c r="F23" s="4597" t="s">
        <v>2412</v>
      </c>
      <c r="G23" s="4597" t="s">
        <v>22</v>
      </c>
      <c r="H23" s="4597" t="s">
        <v>22</v>
      </c>
      <c r="I23" s="4597" t="s">
        <v>803</v>
      </c>
    </row>
    <row customHeight="1" ht="11.25">
      <c r="A24" s="4597" t="s">
        <v>2322</v>
      </c>
      <c r="B24" s="4597" t="s">
        <v>16</v>
      </c>
      <c r="C24" s="4597" t="s">
        <v>2413</v>
      </c>
      <c r="D24" s="4597" t="s">
        <v>2414</v>
      </c>
      <c r="E24" s="4597" t="s">
        <v>2415</v>
      </c>
      <c r="F24" s="4597" t="s">
        <v>2369</v>
      </c>
      <c r="G24" s="4597" t="s">
        <v>22</v>
      </c>
      <c r="H24" s="4597" t="s">
        <v>22</v>
      </c>
      <c r="I24" s="4597" t="s">
        <v>803</v>
      </c>
    </row>
    <row customHeight="1" ht="11.25">
      <c r="A25" s="4597" t="s">
        <v>2322</v>
      </c>
      <c r="B25" s="4597" t="s">
        <v>16</v>
      </c>
      <c r="C25" s="4597" t="s">
        <v>2416</v>
      </c>
      <c r="D25" s="4597" t="s">
        <v>2417</v>
      </c>
      <c r="E25" s="4597" t="s">
        <v>2418</v>
      </c>
      <c r="F25" s="4597" t="s">
        <v>2419</v>
      </c>
      <c r="G25" s="4597" t="s">
        <v>22</v>
      </c>
      <c r="H25" s="4597" t="s">
        <v>22</v>
      </c>
      <c r="I25" s="4597" t="s">
        <v>803</v>
      </c>
    </row>
    <row customHeight="1" ht="11.25">
      <c r="A26" s="4597" t="s">
        <v>2322</v>
      </c>
      <c r="B26" s="4597" t="s">
        <v>16</v>
      </c>
      <c r="C26" s="4597" t="s">
        <v>2420</v>
      </c>
      <c r="D26" s="4597" t="s">
        <v>2421</v>
      </c>
      <c r="E26" s="4597" t="s">
        <v>2422</v>
      </c>
      <c r="F26" s="4597" t="s">
        <v>2369</v>
      </c>
      <c r="G26" s="4597" t="s">
        <v>22</v>
      </c>
      <c r="H26" s="4597" t="s">
        <v>22</v>
      </c>
      <c r="I26" s="4597" t="s">
        <v>803</v>
      </c>
    </row>
    <row customHeight="1" ht="11.25">
      <c r="A27" s="4597" t="s">
        <v>2322</v>
      </c>
      <c r="B27" s="4597" t="s">
        <v>16</v>
      </c>
      <c r="C27" s="4597" t="s">
        <v>2423</v>
      </c>
      <c r="D27" s="4597" t="s">
        <v>2424</v>
      </c>
      <c r="E27" s="4597" t="s">
        <v>2425</v>
      </c>
      <c r="F27" s="4597" t="s">
        <v>2426</v>
      </c>
      <c r="G27" s="4597" t="s">
        <v>22</v>
      </c>
      <c r="H27" s="4597" t="s">
        <v>22</v>
      </c>
      <c r="I27" s="4597" t="s">
        <v>803</v>
      </c>
    </row>
    <row customHeight="1" ht="11.25">
      <c r="A28" s="4597" t="s">
        <v>2322</v>
      </c>
      <c r="B28" s="4597" t="s">
        <v>16</v>
      </c>
      <c r="C28" s="4597" t="s">
        <v>2427</v>
      </c>
      <c r="D28" s="4597" t="s">
        <v>2428</v>
      </c>
      <c r="E28" s="4597" t="s">
        <v>2429</v>
      </c>
      <c r="F28" s="4597" t="s">
        <v>2426</v>
      </c>
      <c r="G28" s="4597" t="s">
        <v>22</v>
      </c>
      <c r="H28" s="4597" t="s">
        <v>22</v>
      </c>
      <c r="I28" s="4597" t="s">
        <v>803</v>
      </c>
    </row>
    <row customHeight="1" ht="11.25">
      <c r="A29" s="4597" t="s">
        <v>2322</v>
      </c>
      <c r="B29" s="4597" t="s">
        <v>16</v>
      </c>
      <c r="C29" s="4597" t="s">
        <v>2430</v>
      </c>
      <c r="D29" s="4597" t="s">
        <v>2431</v>
      </c>
      <c r="E29" s="4597" t="s">
        <v>2432</v>
      </c>
      <c r="F29" s="4597" t="s">
        <v>2369</v>
      </c>
      <c r="G29" s="4597" t="s">
        <v>22</v>
      </c>
      <c r="H29" s="4597" t="s">
        <v>22</v>
      </c>
      <c r="I29" s="4597" t="s">
        <v>803</v>
      </c>
    </row>
    <row customHeight="1" ht="11.25">
      <c r="A30" s="4597" t="s">
        <v>2322</v>
      </c>
      <c r="B30" s="4597" t="s">
        <v>16</v>
      </c>
      <c r="C30" s="4597" t="s">
        <v>2433</v>
      </c>
      <c r="D30" s="4597" t="s">
        <v>2434</v>
      </c>
      <c r="E30" s="4597" t="s">
        <v>2435</v>
      </c>
      <c r="F30" s="4597" t="s">
        <v>2436</v>
      </c>
      <c r="G30" s="4597" t="s">
        <v>22</v>
      </c>
      <c r="H30" s="4597" t="s">
        <v>22</v>
      </c>
      <c r="I30" s="4597" t="s">
        <v>803</v>
      </c>
    </row>
    <row customHeight="1" ht="11.25">
      <c r="A31" s="4597" t="s">
        <v>2322</v>
      </c>
      <c r="B31" s="4597" t="s">
        <v>16</v>
      </c>
      <c r="C31" s="4597" t="s">
        <v>2437</v>
      </c>
      <c r="D31" s="4597" t="s">
        <v>2438</v>
      </c>
      <c r="E31" s="4597" t="s">
        <v>2439</v>
      </c>
      <c r="F31" s="4597" t="s">
        <v>2330</v>
      </c>
      <c r="G31" s="4597" t="s">
        <v>22</v>
      </c>
      <c r="H31" s="4597" t="s">
        <v>22</v>
      </c>
      <c r="I31" s="4597" t="s">
        <v>803</v>
      </c>
    </row>
    <row customHeight="1" ht="11.25">
      <c r="A32" s="4597" t="s">
        <v>2322</v>
      </c>
      <c r="B32" s="4597" t="s">
        <v>16</v>
      </c>
      <c r="C32" s="4597" t="s">
        <v>2440</v>
      </c>
      <c r="D32" s="4597" t="s">
        <v>2441</v>
      </c>
      <c r="E32" s="4597" t="s">
        <v>2442</v>
      </c>
      <c r="F32" s="4597" t="s">
        <v>2443</v>
      </c>
      <c r="G32" s="4597" t="s">
        <v>22</v>
      </c>
      <c r="H32" s="4597" t="s">
        <v>22</v>
      </c>
      <c r="I32" s="4597" t="s">
        <v>803</v>
      </c>
    </row>
    <row customHeight="1" ht="11.25">
      <c r="A33" s="4597" t="s">
        <v>2322</v>
      </c>
      <c r="B33" s="4597" t="s">
        <v>16</v>
      </c>
      <c r="C33" s="4597" t="s">
        <v>2444</v>
      </c>
      <c r="D33" s="4597" t="s">
        <v>2445</v>
      </c>
      <c r="E33" s="4597" t="s">
        <v>2446</v>
      </c>
      <c r="F33" s="4597" t="s">
        <v>2447</v>
      </c>
      <c r="G33" s="4597" t="s">
        <v>22</v>
      </c>
      <c r="H33" s="4597" t="s">
        <v>22</v>
      </c>
      <c r="I33" s="4597" t="s">
        <v>803</v>
      </c>
    </row>
    <row customHeight="1" ht="11.25">
      <c r="A34" s="4597" t="s">
        <v>2322</v>
      </c>
      <c r="B34" s="4597" t="s">
        <v>16</v>
      </c>
      <c r="C34" s="4597" t="s">
        <v>2448</v>
      </c>
      <c r="D34" s="4597" t="s">
        <v>2449</v>
      </c>
      <c r="E34" s="4597" t="s">
        <v>2450</v>
      </c>
      <c r="F34" s="4597" t="s">
        <v>2451</v>
      </c>
      <c r="G34" s="4597" t="s">
        <v>22</v>
      </c>
      <c r="H34" s="4597" t="s">
        <v>22</v>
      </c>
      <c r="I34" s="4597" t="s">
        <v>803</v>
      </c>
    </row>
    <row customHeight="1" ht="11.25">
      <c r="A35" s="4597" t="s">
        <v>2322</v>
      </c>
      <c r="B35" s="4597" t="s">
        <v>16</v>
      </c>
      <c r="C35" s="4597" t="s">
        <v>2452</v>
      </c>
      <c r="D35" s="4597" t="s">
        <v>2453</v>
      </c>
      <c r="E35" s="4597" t="s">
        <v>2454</v>
      </c>
      <c r="F35" s="4597" t="s">
        <v>2455</v>
      </c>
      <c r="G35" s="4597" t="s">
        <v>22</v>
      </c>
      <c r="H35" s="4597" t="s">
        <v>22</v>
      </c>
      <c r="I35" s="4597" t="s">
        <v>803</v>
      </c>
    </row>
    <row customHeight="1" ht="11.25">
      <c r="A36" s="4597" t="s">
        <v>2322</v>
      </c>
      <c r="B36" s="4597" t="s">
        <v>16</v>
      </c>
      <c r="C36" s="4597" t="s">
        <v>2456</v>
      </c>
      <c r="D36" s="4597" t="s">
        <v>2457</v>
      </c>
      <c r="E36" s="4597" t="s">
        <v>2458</v>
      </c>
      <c r="F36" s="4597" t="s">
        <v>2459</v>
      </c>
      <c r="G36" s="4597" t="s">
        <v>22</v>
      </c>
      <c r="H36" s="4597" t="s">
        <v>22</v>
      </c>
      <c r="I36" s="4597" t="s">
        <v>803</v>
      </c>
    </row>
    <row customHeight="1" ht="11.25">
      <c r="A37" s="4597" t="s">
        <v>2322</v>
      </c>
      <c r="B37" s="4597" t="s">
        <v>16</v>
      </c>
      <c r="C37" s="4597" t="s">
        <v>2460</v>
      </c>
      <c r="D37" s="4597" t="s">
        <v>2461</v>
      </c>
      <c r="E37" s="4597" t="s">
        <v>2462</v>
      </c>
      <c r="F37" s="4597" t="s">
        <v>2463</v>
      </c>
      <c r="G37" s="4597" t="s">
        <v>22</v>
      </c>
      <c r="H37" s="4597" t="s">
        <v>22</v>
      </c>
      <c r="I37" s="4597" t="s">
        <v>803</v>
      </c>
    </row>
    <row customHeight="1" ht="11.25">
      <c r="A38" s="4597" t="s">
        <v>2322</v>
      </c>
      <c r="B38" s="4597" t="s">
        <v>16</v>
      </c>
      <c r="C38" s="4597" t="s">
        <v>2464</v>
      </c>
      <c r="D38" s="4597" t="s">
        <v>2465</v>
      </c>
      <c r="E38" s="4597" t="s">
        <v>2466</v>
      </c>
      <c r="F38" s="4597" t="s">
        <v>2381</v>
      </c>
      <c r="G38" s="4597" t="s">
        <v>2467</v>
      </c>
      <c r="H38" s="4597" t="s">
        <v>22</v>
      </c>
      <c r="I38" s="4597" t="s">
        <v>803</v>
      </c>
    </row>
    <row customHeight="1" ht="11.25">
      <c r="A39" s="4597" t="s">
        <v>2322</v>
      </c>
      <c r="B39" s="4597" t="s">
        <v>16</v>
      </c>
      <c r="C39" s="4597" t="s">
        <v>2468</v>
      </c>
      <c r="D39" s="4597" t="s">
        <v>2469</v>
      </c>
      <c r="E39" s="4597" t="s">
        <v>2470</v>
      </c>
      <c r="F39" s="4597" t="s">
        <v>2443</v>
      </c>
      <c r="G39" s="4597" t="s">
        <v>2471</v>
      </c>
      <c r="H39" s="4597" t="s">
        <v>22</v>
      </c>
      <c r="I39" s="4597" t="s">
        <v>803</v>
      </c>
    </row>
    <row customHeight="1" ht="11.25">
      <c r="A40" s="4597" t="s">
        <v>2322</v>
      </c>
      <c r="B40" s="4597" t="s">
        <v>16</v>
      </c>
      <c r="C40" s="4597" t="s">
        <v>2472</v>
      </c>
      <c r="D40" s="4597" t="s">
        <v>2473</v>
      </c>
      <c r="E40" s="4597" t="s">
        <v>2474</v>
      </c>
      <c r="F40" s="4597" t="s">
        <v>2436</v>
      </c>
      <c r="G40" s="4597" t="s">
        <v>2475</v>
      </c>
      <c r="H40" s="4597" t="s">
        <v>22</v>
      </c>
      <c r="I40" s="4597" t="s">
        <v>803</v>
      </c>
    </row>
    <row customHeight="1" ht="11.25">
      <c r="A41" s="4597" t="s">
        <v>2322</v>
      </c>
      <c r="B41" s="4597" t="s">
        <v>16</v>
      </c>
      <c r="C41" s="4597" t="s">
        <v>2476</v>
      </c>
      <c r="D41" s="4597" t="s">
        <v>2477</v>
      </c>
      <c r="E41" s="4597" t="s">
        <v>2478</v>
      </c>
      <c r="F41" s="4597" t="s">
        <v>2381</v>
      </c>
      <c r="G41" s="4597" t="s">
        <v>22</v>
      </c>
      <c r="H41" s="4597" t="s">
        <v>22</v>
      </c>
      <c r="I41" s="4597" t="s">
        <v>803</v>
      </c>
    </row>
    <row customHeight="1" ht="11.25">
      <c r="A42" s="4597" t="s">
        <v>2322</v>
      </c>
      <c r="B42" s="4597" t="s">
        <v>16</v>
      </c>
      <c r="C42" s="4597" t="s">
        <v>2479</v>
      </c>
      <c r="D42" s="4597" t="s">
        <v>2480</v>
      </c>
      <c r="E42" s="4597" t="s">
        <v>2481</v>
      </c>
      <c r="F42" s="4597" t="s">
        <v>2459</v>
      </c>
      <c r="G42" s="4597" t="s">
        <v>22</v>
      </c>
      <c r="H42" s="4597" t="s">
        <v>22</v>
      </c>
      <c r="I42" s="4597" t="s">
        <v>803</v>
      </c>
    </row>
    <row customHeight="1" ht="11.25">
      <c r="A43" s="4597" t="s">
        <v>2322</v>
      </c>
      <c r="B43" s="4597" t="s">
        <v>16</v>
      </c>
      <c r="C43" s="4597" t="s">
        <v>2482</v>
      </c>
      <c r="D43" s="4597" t="s">
        <v>2483</v>
      </c>
      <c r="E43" s="4597" t="s">
        <v>2484</v>
      </c>
      <c r="F43" s="4597" t="s">
        <v>2485</v>
      </c>
      <c r="G43" s="4597" t="s">
        <v>22</v>
      </c>
      <c r="H43" s="4597" t="s">
        <v>22</v>
      </c>
      <c r="I43" s="4597" t="s">
        <v>803</v>
      </c>
    </row>
    <row customHeight="1" ht="11.25">
      <c r="A44" s="4597" t="s">
        <v>2322</v>
      </c>
      <c r="B44" s="4597" t="s">
        <v>16</v>
      </c>
      <c r="C44" s="4597" t="s">
        <v>2486</v>
      </c>
      <c r="D44" s="4597" t="s">
        <v>2487</v>
      </c>
      <c r="E44" s="4597" t="s">
        <v>2488</v>
      </c>
      <c r="F44" s="4597" t="s">
        <v>2443</v>
      </c>
      <c r="G44" s="4597" t="s">
        <v>2489</v>
      </c>
      <c r="H44" s="4597" t="s">
        <v>22</v>
      </c>
      <c r="I44" s="4597" t="s">
        <v>803</v>
      </c>
    </row>
    <row customHeight="1" ht="11.25">
      <c r="A45" s="4597" t="s">
        <v>2322</v>
      </c>
      <c r="B45" s="4597" t="s">
        <v>16</v>
      </c>
      <c r="C45" s="4597" t="s">
        <v>2490</v>
      </c>
      <c r="D45" s="4597" t="s">
        <v>2491</v>
      </c>
      <c r="E45" s="4597" t="s">
        <v>2492</v>
      </c>
      <c r="F45" s="4597" t="s">
        <v>2493</v>
      </c>
      <c r="G45" s="4597" t="s">
        <v>22</v>
      </c>
      <c r="H45" s="4597" t="s">
        <v>22</v>
      </c>
      <c r="I45" s="4597" t="s">
        <v>803</v>
      </c>
    </row>
    <row customHeight="1" ht="11.25">
      <c r="A46" s="4597" t="s">
        <v>2322</v>
      </c>
      <c r="B46" s="4597" t="s">
        <v>16</v>
      </c>
      <c r="C46" s="4597" t="s">
        <v>2494</v>
      </c>
      <c r="D46" s="4597" t="s">
        <v>2495</v>
      </c>
      <c r="E46" s="4597" t="s">
        <v>2496</v>
      </c>
      <c r="F46" s="4597" t="s">
        <v>2485</v>
      </c>
      <c r="G46" s="4597" t="s">
        <v>2497</v>
      </c>
      <c r="H46" s="4597" t="s">
        <v>22</v>
      </c>
      <c r="I46" s="4597" t="s">
        <v>803</v>
      </c>
    </row>
    <row customHeight="1" ht="11.25">
      <c r="A47" s="4597" t="s">
        <v>2322</v>
      </c>
      <c r="B47" s="4597" t="s">
        <v>16</v>
      </c>
      <c r="C47" s="4597" t="s">
        <v>2498</v>
      </c>
      <c r="D47" s="4597" t="s">
        <v>2499</v>
      </c>
      <c r="E47" s="4597" t="s">
        <v>2500</v>
      </c>
      <c r="F47" s="4597" t="s">
        <v>2412</v>
      </c>
      <c r="G47" s="4597" t="s">
        <v>22</v>
      </c>
      <c r="H47" s="4597" t="s">
        <v>22</v>
      </c>
      <c r="I47" s="4597" t="s">
        <v>803</v>
      </c>
    </row>
    <row customHeight="1" ht="11.25">
      <c r="A48" s="4597" t="s">
        <v>2322</v>
      </c>
      <c r="B48" s="4597" t="s">
        <v>16</v>
      </c>
      <c r="C48" s="4597" t="s">
        <v>2501</v>
      </c>
      <c r="D48" s="4597" t="s">
        <v>2502</v>
      </c>
      <c r="E48" s="4597" t="s">
        <v>2503</v>
      </c>
      <c r="F48" s="4597" t="s">
        <v>2504</v>
      </c>
      <c r="G48" s="4597" t="s">
        <v>22</v>
      </c>
      <c r="H48" s="4597" t="s">
        <v>22</v>
      </c>
      <c r="I48" s="4597" t="s">
        <v>803</v>
      </c>
    </row>
    <row customHeight="1" ht="11.25">
      <c r="A49" s="4597" t="s">
        <v>2322</v>
      </c>
      <c r="B49" s="4597" t="s">
        <v>16</v>
      </c>
      <c r="C49" s="4597" t="s">
        <v>2505</v>
      </c>
      <c r="D49" s="4597" t="s">
        <v>2506</v>
      </c>
      <c r="E49" s="4597" t="s">
        <v>2507</v>
      </c>
      <c r="F49" s="4597" t="s">
        <v>2459</v>
      </c>
      <c r="G49" s="4597" t="s">
        <v>2508</v>
      </c>
      <c r="H49" s="4597" t="s">
        <v>22</v>
      </c>
      <c r="I49" s="4597" t="s">
        <v>803</v>
      </c>
    </row>
    <row customHeight="1" ht="11.25">
      <c r="A50" s="4597" t="s">
        <v>2322</v>
      </c>
      <c r="B50" s="4597" t="s">
        <v>16</v>
      </c>
      <c r="C50" s="4597" t="s">
        <v>2509</v>
      </c>
      <c r="D50" s="4597" t="s">
        <v>2510</v>
      </c>
      <c r="E50" s="4597" t="s">
        <v>2511</v>
      </c>
      <c r="F50" s="4597" t="s">
        <v>2381</v>
      </c>
      <c r="G50" s="4597" t="s">
        <v>22</v>
      </c>
      <c r="H50" s="4597" t="s">
        <v>22</v>
      </c>
      <c r="I50" s="4597" t="s">
        <v>803</v>
      </c>
    </row>
    <row customHeight="1" ht="11.25">
      <c r="A51" s="4597" t="s">
        <v>2322</v>
      </c>
      <c r="B51" s="4597" t="s">
        <v>16</v>
      </c>
      <c r="C51" s="4597" t="s">
        <v>2512</v>
      </c>
      <c r="D51" s="4597" t="s">
        <v>2513</v>
      </c>
      <c r="E51" s="4597" t="s">
        <v>2514</v>
      </c>
      <c r="F51" s="4597" t="s">
        <v>2515</v>
      </c>
      <c r="G51" s="4597" t="s">
        <v>22</v>
      </c>
      <c r="H51" s="4597" t="s">
        <v>22</v>
      </c>
      <c r="I51" s="4597" t="s">
        <v>803</v>
      </c>
    </row>
    <row customHeight="1" ht="11.25">
      <c r="A52" s="4597" t="s">
        <v>2322</v>
      </c>
      <c r="B52" s="4597" t="s">
        <v>16</v>
      </c>
      <c r="C52" s="4597" t="s">
        <v>2516</v>
      </c>
      <c r="D52" s="4597" t="s">
        <v>2517</v>
      </c>
      <c r="E52" s="4597" t="s">
        <v>2518</v>
      </c>
      <c r="F52" s="4597" t="s">
        <v>2519</v>
      </c>
      <c r="G52" s="4597" t="s">
        <v>22</v>
      </c>
      <c r="H52" s="4597" t="s">
        <v>22</v>
      </c>
      <c r="I52" s="4597" t="s">
        <v>803</v>
      </c>
    </row>
    <row customHeight="1" ht="11.25">
      <c r="A53" s="4597" t="s">
        <v>2322</v>
      </c>
      <c r="B53" s="4597" t="s">
        <v>16</v>
      </c>
      <c r="C53" s="4597" t="s">
        <v>2520</v>
      </c>
      <c r="D53" s="4597" t="s">
        <v>2521</v>
      </c>
      <c r="E53" s="4597" t="s">
        <v>2522</v>
      </c>
      <c r="F53" s="4597" t="s">
        <v>2381</v>
      </c>
      <c r="G53" s="4597" t="s">
        <v>22</v>
      </c>
      <c r="H53" s="4597" t="s">
        <v>22</v>
      </c>
      <c r="I53" s="4597" t="s">
        <v>803</v>
      </c>
    </row>
    <row customHeight="1" ht="11.25">
      <c r="A54" s="4597" t="s">
        <v>2322</v>
      </c>
      <c r="B54" s="4597" t="s">
        <v>16</v>
      </c>
      <c r="C54" s="4597" t="s">
        <v>2523</v>
      </c>
      <c r="D54" s="4597" t="s">
        <v>2524</v>
      </c>
      <c r="E54" s="4597" t="s">
        <v>2525</v>
      </c>
      <c r="F54" s="4597" t="s">
        <v>2381</v>
      </c>
      <c r="G54" s="4597" t="s">
        <v>22</v>
      </c>
      <c r="H54" s="4597" t="s">
        <v>22</v>
      </c>
      <c r="I54" s="4597" t="s">
        <v>803</v>
      </c>
    </row>
    <row customHeight="1" ht="11.25">
      <c r="A55" s="4597" t="s">
        <v>2322</v>
      </c>
      <c r="B55" s="4597" t="s">
        <v>16</v>
      </c>
      <c r="C55" s="4597" t="s">
        <v>2526</v>
      </c>
      <c r="D55" s="4597" t="s">
        <v>2527</v>
      </c>
      <c r="E55" s="4597" t="s">
        <v>2528</v>
      </c>
      <c r="F55" s="4597" t="s">
        <v>2364</v>
      </c>
      <c r="G55" s="4597" t="s">
        <v>22</v>
      </c>
      <c r="H55" s="4597" t="s">
        <v>22</v>
      </c>
      <c r="I55" s="4597" t="s">
        <v>803</v>
      </c>
    </row>
    <row customHeight="1" ht="11.25">
      <c r="A56" s="4597" t="s">
        <v>2322</v>
      </c>
      <c r="B56" s="4597" t="s">
        <v>16</v>
      </c>
      <c r="C56" s="4597" t="s">
        <v>2529</v>
      </c>
      <c r="D56" s="4597" t="s">
        <v>2530</v>
      </c>
      <c r="E56" s="4597" t="s">
        <v>2531</v>
      </c>
      <c r="F56" s="4597" t="s">
        <v>2532</v>
      </c>
      <c r="G56" s="4597" t="s">
        <v>22</v>
      </c>
      <c r="H56" s="4597" t="s">
        <v>22</v>
      </c>
      <c r="I56" s="4597" t="s">
        <v>803</v>
      </c>
    </row>
    <row customHeight="1" ht="11.25">
      <c r="A57" s="4597" t="s">
        <v>2322</v>
      </c>
      <c r="B57" s="4597" t="s">
        <v>16</v>
      </c>
      <c r="C57" s="4597" t="s">
        <v>2533</v>
      </c>
      <c r="D57" s="4597" t="s">
        <v>2534</v>
      </c>
      <c r="E57" s="4597" t="s">
        <v>2535</v>
      </c>
      <c r="F57" s="4597" t="s">
        <v>2536</v>
      </c>
      <c r="G57" s="4597" t="s">
        <v>22</v>
      </c>
      <c r="H57" s="4597" t="s">
        <v>22</v>
      </c>
      <c r="I57" s="4597" t="s">
        <v>803</v>
      </c>
    </row>
    <row customHeight="1" ht="11.25">
      <c r="A58" s="4597" t="s">
        <v>2322</v>
      </c>
      <c r="B58" s="4597" t="s">
        <v>16</v>
      </c>
      <c r="C58" s="4597" t="s">
        <v>2537</v>
      </c>
      <c r="D58" s="4597" t="s">
        <v>2538</v>
      </c>
      <c r="E58" s="4597" t="s">
        <v>2539</v>
      </c>
      <c r="F58" s="4597" t="s">
        <v>2540</v>
      </c>
      <c r="G58" s="4597" t="s">
        <v>22</v>
      </c>
      <c r="H58" s="4597" t="s">
        <v>22</v>
      </c>
      <c r="I58" s="4597" t="s">
        <v>803</v>
      </c>
    </row>
    <row customHeight="1" ht="11.25">
      <c r="A59" s="4597" t="s">
        <v>2322</v>
      </c>
      <c r="B59" s="4597" t="s">
        <v>16</v>
      </c>
      <c r="C59" s="4597" t="s">
        <v>2541</v>
      </c>
      <c r="D59" s="4597" t="s">
        <v>2542</v>
      </c>
      <c r="E59" s="4597" t="s">
        <v>2543</v>
      </c>
      <c r="F59" s="4597" t="s">
        <v>2544</v>
      </c>
      <c r="G59" s="4597" t="s">
        <v>22</v>
      </c>
      <c r="H59" s="4597" t="s">
        <v>22</v>
      </c>
      <c r="I59" s="4597" t="s">
        <v>803</v>
      </c>
    </row>
    <row customHeight="1" ht="11.25">
      <c r="A60" s="4597" t="s">
        <v>2322</v>
      </c>
      <c r="B60" s="4597" t="s">
        <v>16</v>
      </c>
      <c r="C60" s="4597" t="s">
        <v>2545</v>
      </c>
      <c r="D60" s="4597" t="s">
        <v>2546</v>
      </c>
      <c r="E60" s="4597" t="s">
        <v>2547</v>
      </c>
      <c r="F60" s="4597" t="s">
        <v>2548</v>
      </c>
      <c r="G60" s="4597" t="s">
        <v>22</v>
      </c>
      <c r="H60" s="4597" t="s">
        <v>22</v>
      </c>
      <c r="I60" s="4597" t="s">
        <v>803</v>
      </c>
    </row>
    <row customHeight="1" ht="11.25">
      <c r="A61" s="4597" t="s">
        <v>2322</v>
      </c>
      <c r="B61" s="4597" t="s">
        <v>16</v>
      </c>
      <c r="C61" s="4597" t="s">
        <v>2549</v>
      </c>
      <c r="D61" s="4597" t="s">
        <v>2550</v>
      </c>
      <c r="E61" s="4597" t="s">
        <v>2551</v>
      </c>
      <c r="F61" s="4597" t="s">
        <v>2552</v>
      </c>
      <c r="G61" s="4597" t="s">
        <v>22</v>
      </c>
      <c r="H61" s="4597" t="s">
        <v>22</v>
      </c>
      <c r="I61" s="4597" t="s">
        <v>803</v>
      </c>
    </row>
    <row customHeight="1" ht="11.25">
      <c r="A62" s="4597" t="s">
        <v>2322</v>
      </c>
      <c r="B62" s="4597" t="s">
        <v>16</v>
      </c>
      <c r="C62" s="4597" t="s">
        <v>2553</v>
      </c>
      <c r="D62" s="4597" t="s">
        <v>2554</v>
      </c>
      <c r="E62" s="4597" t="s">
        <v>2555</v>
      </c>
      <c r="F62" s="4597" t="s">
        <v>2556</v>
      </c>
      <c r="G62" s="4597" t="s">
        <v>22</v>
      </c>
      <c r="H62" s="4597" t="s">
        <v>22</v>
      </c>
      <c r="I62" s="4597" t="s">
        <v>803</v>
      </c>
    </row>
    <row customHeight="1" ht="11.25">
      <c r="A63" s="4597" t="s">
        <v>2322</v>
      </c>
      <c r="B63" s="4597" t="s">
        <v>16</v>
      </c>
      <c r="C63" s="4597" t="s">
        <v>2557</v>
      </c>
      <c r="D63" s="4597" t="s">
        <v>2558</v>
      </c>
      <c r="E63" s="4597" t="s">
        <v>2559</v>
      </c>
      <c r="F63" s="4597" t="s">
        <v>2532</v>
      </c>
      <c r="G63" s="4597" t="s">
        <v>22</v>
      </c>
      <c r="H63" s="4597" t="s">
        <v>22</v>
      </c>
      <c r="I63" s="4597" t="s">
        <v>803</v>
      </c>
    </row>
    <row customHeight="1" ht="11.25">
      <c r="A64" s="4597" t="s">
        <v>2322</v>
      </c>
      <c r="B64" s="4597" t="s">
        <v>16</v>
      </c>
      <c r="C64" s="4597" t="s">
        <v>2560</v>
      </c>
      <c r="D64" s="4597" t="s">
        <v>2561</v>
      </c>
      <c r="E64" s="4597" t="s">
        <v>2562</v>
      </c>
      <c r="F64" s="4597" t="s">
        <v>2330</v>
      </c>
      <c r="G64" s="4597" t="s">
        <v>22</v>
      </c>
      <c r="H64" s="4597" t="s">
        <v>22</v>
      </c>
      <c r="I64" s="4597" t="s">
        <v>803</v>
      </c>
    </row>
    <row customHeight="1" ht="11.25">
      <c r="A65" s="4597" t="s">
        <v>2322</v>
      </c>
      <c r="B65" s="4597" t="s">
        <v>16</v>
      </c>
      <c r="C65" s="4597" t="s">
        <v>2563</v>
      </c>
      <c r="D65" s="4597" t="s">
        <v>2564</v>
      </c>
      <c r="E65" s="4597" t="s">
        <v>2565</v>
      </c>
      <c r="F65" s="4597" t="s">
        <v>2566</v>
      </c>
      <c r="G65" s="4597" t="s">
        <v>22</v>
      </c>
      <c r="H65" s="4597" t="s">
        <v>22</v>
      </c>
      <c r="I65" s="4597" t="s">
        <v>803</v>
      </c>
    </row>
    <row customHeight="1" ht="11.25">
      <c r="A66" s="4597" t="s">
        <v>2322</v>
      </c>
      <c r="B66" s="4597" t="s">
        <v>16</v>
      </c>
      <c r="C66" s="4597" t="s">
        <v>2567</v>
      </c>
      <c r="D66" s="4597" t="s">
        <v>2568</v>
      </c>
      <c r="E66" s="4597" t="s">
        <v>2569</v>
      </c>
      <c r="F66" s="4597" t="s">
        <v>2570</v>
      </c>
      <c r="G66" s="4597" t="s">
        <v>22</v>
      </c>
      <c r="H66" s="4597" t="s">
        <v>22</v>
      </c>
      <c r="I66" s="4597" t="s">
        <v>803</v>
      </c>
    </row>
    <row customHeight="1" ht="11.25">
      <c r="A67" s="4597" t="s">
        <v>2322</v>
      </c>
      <c r="B67" s="4597" t="s">
        <v>16</v>
      </c>
      <c r="C67" s="4597" t="s">
        <v>2571</v>
      </c>
      <c r="D67" s="4597" t="s">
        <v>2572</v>
      </c>
      <c r="E67" s="4597" t="s">
        <v>2573</v>
      </c>
      <c r="F67" s="4597" t="s">
        <v>2412</v>
      </c>
      <c r="G67" s="4597" t="s">
        <v>22</v>
      </c>
      <c r="H67" s="4597" t="s">
        <v>22</v>
      </c>
      <c r="I67" s="4597" t="s">
        <v>803</v>
      </c>
    </row>
    <row customHeight="1" ht="11.25">
      <c r="A68" s="4597" t="s">
        <v>2322</v>
      </c>
      <c r="B68" s="4597" t="s">
        <v>16</v>
      </c>
      <c r="C68" s="4597" t="s">
        <v>2574</v>
      </c>
      <c r="D68" s="4597" t="s">
        <v>2575</v>
      </c>
      <c r="E68" s="4597" t="s">
        <v>2576</v>
      </c>
      <c r="F68" s="4597" t="s">
        <v>2577</v>
      </c>
      <c r="G68" s="4597" t="s">
        <v>22</v>
      </c>
      <c r="H68" s="4597" t="s">
        <v>22</v>
      </c>
      <c r="I68" s="4597" t="s">
        <v>803</v>
      </c>
    </row>
    <row customHeight="1" ht="11.25">
      <c r="A69" s="4597" t="s">
        <v>2322</v>
      </c>
      <c r="B69" s="4597" t="s">
        <v>16</v>
      </c>
      <c r="C69" s="4597" t="s">
        <v>2578</v>
      </c>
      <c r="D69" s="4597" t="s">
        <v>2579</v>
      </c>
      <c r="E69" s="4597" t="s">
        <v>2580</v>
      </c>
      <c r="F69" s="4597" t="s">
        <v>2581</v>
      </c>
      <c r="G69" s="4597" t="s">
        <v>22</v>
      </c>
      <c r="H69" s="4597" t="s">
        <v>22</v>
      </c>
      <c r="I69" s="4597" t="s">
        <v>803</v>
      </c>
    </row>
    <row customHeight="1" ht="11.25">
      <c r="A70" s="4597" t="s">
        <v>2322</v>
      </c>
      <c r="B70" s="4597" t="s">
        <v>16</v>
      </c>
      <c r="C70" s="4597" t="s">
        <v>2582</v>
      </c>
      <c r="D70" s="4597" t="s">
        <v>2583</v>
      </c>
      <c r="E70" s="4597" t="s">
        <v>2584</v>
      </c>
      <c r="F70" s="4597" t="s">
        <v>2585</v>
      </c>
      <c r="G70" s="4597" t="s">
        <v>22</v>
      </c>
      <c r="H70" s="4597" t="s">
        <v>22</v>
      </c>
      <c r="I70" s="4597" t="s">
        <v>803</v>
      </c>
    </row>
    <row customHeight="1" ht="11.25">
      <c r="A71" s="4597" t="s">
        <v>2322</v>
      </c>
      <c r="B71" s="4597" t="s">
        <v>16</v>
      </c>
      <c r="C71" s="4597" t="s">
        <v>2586</v>
      </c>
      <c r="D71" s="4597" t="s">
        <v>2587</v>
      </c>
      <c r="E71" s="4597" t="s">
        <v>2588</v>
      </c>
      <c r="F71" s="4597" t="s">
        <v>2589</v>
      </c>
      <c r="G71" s="4597" t="s">
        <v>22</v>
      </c>
      <c r="H71" s="4597" t="s">
        <v>22</v>
      </c>
      <c r="I71" s="4597" t="s">
        <v>803</v>
      </c>
    </row>
    <row customHeight="1" ht="11.25">
      <c r="A72" s="4597" t="s">
        <v>2322</v>
      </c>
      <c r="B72" s="4597" t="s">
        <v>16</v>
      </c>
      <c r="C72" s="4597" t="s">
        <v>2590</v>
      </c>
      <c r="D72" s="4597" t="s">
        <v>2591</v>
      </c>
      <c r="E72" s="4597" t="s">
        <v>2592</v>
      </c>
      <c r="F72" s="4597" t="s">
        <v>2593</v>
      </c>
      <c r="G72" s="4597" t="s">
        <v>22</v>
      </c>
      <c r="H72" s="4597" t="s">
        <v>22</v>
      </c>
      <c r="I72" s="4597" t="s">
        <v>803</v>
      </c>
    </row>
    <row customHeight="1" ht="11.25">
      <c r="A73" s="4597" t="s">
        <v>2322</v>
      </c>
      <c r="B73" s="4597" t="s">
        <v>16</v>
      </c>
      <c r="C73" s="4597" t="s">
        <v>2594</v>
      </c>
      <c r="D73" s="4597" t="s">
        <v>2595</v>
      </c>
      <c r="E73" s="4597" t="s">
        <v>2596</v>
      </c>
      <c r="F73" s="4597" t="s">
        <v>50</v>
      </c>
      <c r="G73" s="4597" t="s">
        <v>22</v>
      </c>
      <c r="H73" s="4597" t="s">
        <v>22</v>
      </c>
      <c r="I73" s="4597" t="s">
        <v>803</v>
      </c>
    </row>
    <row customHeight="1" ht="11.25">
      <c r="A74" s="4597" t="s">
        <v>2322</v>
      </c>
      <c r="B74" s="4597" t="s">
        <v>16</v>
      </c>
      <c r="C74" s="4597" t="s">
        <v>2597</v>
      </c>
      <c r="D74" s="4597" t="s">
        <v>2598</v>
      </c>
      <c r="E74" s="4597" t="s">
        <v>2599</v>
      </c>
      <c r="F74" s="4597" t="s">
        <v>2412</v>
      </c>
      <c r="G74" s="4597" t="s">
        <v>22</v>
      </c>
      <c r="H74" s="4597" t="s">
        <v>22</v>
      </c>
      <c r="I74" s="4597" t="s">
        <v>803</v>
      </c>
    </row>
    <row customHeight="1" ht="11.25">
      <c r="A75" s="4597" t="s">
        <v>2322</v>
      </c>
      <c r="B75" s="4597" t="s">
        <v>16</v>
      </c>
      <c r="C75" s="4597" t="s">
        <v>2600</v>
      </c>
      <c r="D75" s="4597" t="s">
        <v>2601</v>
      </c>
      <c r="E75" s="4597" t="s">
        <v>2602</v>
      </c>
      <c r="F75" s="4597" t="s">
        <v>2326</v>
      </c>
      <c r="G75" s="4597" t="s">
        <v>22</v>
      </c>
      <c r="H75" s="4597" t="s">
        <v>22</v>
      </c>
      <c r="I75" s="4597" t="s">
        <v>803</v>
      </c>
    </row>
    <row customHeight="1" ht="11.25">
      <c r="A76" s="4597" t="s">
        <v>2322</v>
      </c>
      <c r="B76" s="4597" t="s">
        <v>16</v>
      </c>
      <c r="C76" s="4597" t="s">
        <v>2603</v>
      </c>
      <c r="D76" s="4597" t="s">
        <v>2604</v>
      </c>
      <c r="E76" s="4597" t="s">
        <v>2605</v>
      </c>
      <c r="F76" s="4597" t="s">
        <v>2519</v>
      </c>
      <c r="G76" s="4597" t="s">
        <v>22</v>
      </c>
      <c r="H76" s="4597" t="s">
        <v>22</v>
      </c>
      <c r="I76" s="4597" t="s">
        <v>803</v>
      </c>
    </row>
    <row customHeight="1" ht="11.25">
      <c r="A77" s="4597" t="s">
        <v>2322</v>
      </c>
      <c r="B77" s="4597" t="s">
        <v>16</v>
      </c>
      <c r="C77" s="4597" t="s">
        <v>2606</v>
      </c>
      <c r="D77" s="4597" t="s">
        <v>2607</v>
      </c>
      <c r="E77" s="4597" t="s">
        <v>2608</v>
      </c>
      <c r="F77" s="4597" t="s">
        <v>2381</v>
      </c>
      <c r="G77" s="4597" t="s">
        <v>22</v>
      </c>
      <c r="H77" s="4597" t="s">
        <v>22</v>
      </c>
      <c r="I77" s="4597" t="s">
        <v>803</v>
      </c>
    </row>
    <row customHeight="1" ht="11.25">
      <c r="A78" s="4597" t="s">
        <v>2322</v>
      </c>
      <c r="B78" s="4597" t="s">
        <v>16</v>
      </c>
      <c r="C78" s="4597" t="s">
        <v>2609</v>
      </c>
      <c r="D78" s="4597" t="s">
        <v>2610</v>
      </c>
      <c r="E78" s="4597" t="s">
        <v>2611</v>
      </c>
      <c r="F78" s="4597" t="s">
        <v>2426</v>
      </c>
      <c r="G78" s="4597" t="s">
        <v>22</v>
      </c>
      <c r="H78" s="4597" t="s">
        <v>22</v>
      </c>
      <c r="I78" s="4597" t="s">
        <v>803</v>
      </c>
    </row>
    <row customHeight="1" ht="11.25">
      <c r="A79" s="4597" t="s">
        <v>2322</v>
      </c>
      <c r="B79" s="4597" t="s">
        <v>16</v>
      </c>
      <c r="C79" s="4597" t="s">
        <v>2612</v>
      </c>
      <c r="D79" s="4597" t="s">
        <v>2613</v>
      </c>
      <c r="E79" s="4597" t="s">
        <v>2614</v>
      </c>
      <c r="F79" s="4597" t="s">
        <v>2615</v>
      </c>
      <c r="G79" s="4597" t="s">
        <v>2616</v>
      </c>
      <c r="H79" s="4597" t="s">
        <v>22</v>
      </c>
      <c r="I79" s="4597" t="s">
        <v>803</v>
      </c>
    </row>
    <row customHeight="1" ht="11.25">
      <c r="A80" s="4597" t="s">
        <v>2322</v>
      </c>
      <c r="B80" s="4597" t="s">
        <v>16</v>
      </c>
      <c r="C80" s="4597" t="s">
        <v>2617</v>
      </c>
      <c r="D80" s="4597" t="s">
        <v>2618</v>
      </c>
      <c r="E80" s="4597" t="s">
        <v>2619</v>
      </c>
      <c r="F80" s="4597" t="s">
        <v>2364</v>
      </c>
      <c r="G80" s="4597" t="s">
        <v>22</v>
      </c>
      <c r="H80" s="4597" t="s">
        <v>22</v>
      </c>
      <c r="I80" s="4597" t="s">
        <v>803</v>
      </c>
    </row>
    <row customHeight="1" ht="11.25">
      <c r="A81" s="4597" t="s">
        <v>2322</v>
      </c>
      <c r="B81" s="4597" t="s">
        <v>16</v>
      </c>
      <c r="C81" s="4597" t="s">
        <v>2620</v>
      </c>
      <c r="D81" s="4597" t="s">
        <v>2621</v>
      </c>
      <c r="E81" s="4597" t="s">
        <v>2622</v>
      </c>
      <c r="F81" s="4597" t="s">
        <v>2330</v>
      </c>
      <c r="G81" s="4597" t="s">
        <v>22</v>
      </c>
      <c r="H81" s="4597" t="s">
        <v>22</v>
      </c>
      <c r="I81" s="4597" t="s">
        <v>803</v>
      </c>
    </row>
    <row customHeight="1" ht="11.25">
      <c r="A82" s="4597" t="s">
        <v>2322</v>
      </c>
      <c r="B82" s="4597" t="s">
        <v>16</v>
      </c>
      <c r="C82" s="4597" t="s">
        <v>2623</v>
      </c>
      <c r="D82" s="4597" t="s">
        <v>2624</v>
      </c>
      <c r="E82" s="4597" t="s">
        <v>2625</v>
      </c>
      <c r="F82" s="4597" t="s">
        <v>2626</v>
      </c>
      <c r="G82" s="4597" t="s">
        <v>22</v>
      </c>
      <c r="H82" s="4597" t="s">
        <v>22</v>
      </c>
      <c r="I82" s="4597" t="s">
        <v>803</v>
      </c>
    </row>
    <row customHeight="1" ht="11.25">
      <c r="A83" s="4597" t="s">
        <v>2322</v>
      </c>
      <c r="B83" s="4597" t="s">
        <v>16</v>
      </c>
      <c r="C83" s="4597" t="s">
        <v>2627</v>
      </c>
      <c r="D83" s="4597" t="s">
        <v>2628</v>
      </c>
      <c r="E83" s="4597" t="s">
        <v>2629</v>
      </c>
      <c r="F83" s="4597" t="s">
        <v>2630</v>
      </c>
      <c r="G83" s="4597" t="s">
        <v>22</v>
      </c>
      <c r="H83" s="4597" t="s">
        <v>22</v>
      </c>
      <c r="I83" s="4597" t="s">
        <v>803</v>
      </c>
    </row>
    <row customHeight="1" ht="11.25">
      <c r="A84" s="4597" t="s">
        <v>2322</v>
      </c>
      <c r="B84" s="4597" t="s">
        <v>16</v>
      </c>
      <c r="C84" s="4597" t="s">
        <v>2631</v>
      </c>
      <c r="D84" s="4597" t="s">
        <v>2632</v>
      </c>
      <c r="E84" s="4597" t="s">
        <v>2633</v>
      </c>
      <c r="F84" s="4597" t="s">
        <v>2626</v>
      </c>
      <c r="G84" s="4597" t="s">
        <v>2634</v>
      </c>
      <c r="H84" s="4597" t="s">
        <v>22</v>
      </c>
      <c r="I84" s="4597" t="s">
        <v>803</v>
      </c>
    </row>
    <row customHeight="1" ht="11.25">
      <c r="A85" s="4597" t="s">
        <v>2322</v>
      </c>
      <c r="B85" s="4597" t="s">
        <v>16</v>
      </c>
      <c r="C85" s="4597" t="s">
        <v>2635</v>
      </c>
      <c r="D85" s="4597" t="s">
        <v>2636</v>
      </c>
      <c r="E85" s="4597" t="s">
        <v>2637</v>
      </c>
      <c r="F85" s="4597" t="s">
        <v>2589</v>
      </c>
      <c r="G85" s="4597" t="s">
        <v>2638</v>
      </c>
      <c r="H85" s="4597" t="s">
        <v>22</v>
      </c>
      <c r="I85" s="4597" t="s">
        <v>803</v>
      </c>
    </row>
    <row customHeight="1" ht="11.25">
      <c r="A86" s="4597" t="s">
        <v>2322</v>
      </c>
      <c r="B86" s="4597" t="s">
        <v>16</v>
      </c>
      <c r="C86" s="4597" t="s">
        <v>2639</v>
      </c>
      <c r="D86" s="4597" t="s">
        <v>2640</v>
      </c>
      <c r="E86" s="4597" t="s">
        <v>2641</v>
      </c>
      <c r="F86" s="4597" t="s">
        <v>2326</v>
      </c>
      <c r="G86" s="4597" t="s">
        <v>2642</v>
      </c>
      <c r="H86" s="4597" t="s">
        <v>22</v>
      </c>
      <c r="I86" s="4597" t="s">
        <v>803</v>
      </c>
    </row>
    <row customHeight="1" ht="11.25">
      <c r="A87" s="4597" t="s">
        <v>2322</v>
      </c>
      <c r="B87" s="4597" t="s">
        <v>16</v>
      </c>
      <c r="C87" s="4597" t="s">
        <v>2643</v>
      </c>
      <c r="D87" s="4597" t="s">
        <v>2644</v>
      </c>
      <c r="E87" s="4597" t="s">
        <v>2645</v>
      </c>
      <c r="F87" s="4597" t="s">
        <v>2436</v>
      </c>
      <c r="G87" s="4597" t="s">
        <v>2646</v>
      </c>
      <c r="H87" s="4597" t="s">
        <v>22</v>
      </c>
      <c r="I87" s="4597" t="s">
        <v>803</v>
      </c>
    </row>
    <row customHeight="1" ht="11.25">
      <c r="A88" s="4597" t="s">
        <v>2322</v>
      </c>
      <c r="B88" s="4597" t="s">
        <v>16</v>
      </c>
      <c r="C88" s="4597" t="s">
        <v>2647</v>
      </c>
      <c r="D88" s="4597" t="s">
        <v>2648</v>
      </c>
      <c r="E88" s="4597" t="s">
        <v>2649</v>
      </c>
      <c r="F88" s="4597" t="s">
        <v>2436</v>
      </c>
      <c r="G88" s="4597" t="s">
        <v>2650</v>
      </c>
      <c r="H88" s="4597" t="s">
        <v>22</v>
      </c>
      <c r="I88" s="4597" t="s">
        <v>803</v>
      </c>
    </row>
    <row customHeight="1" ht="11.25">
      <c r="A89" s="4597" t="s">
        <v>2322</v>
      </c>
      <c r="B89" s="4597" t="s">
        <v>16</v>
      </c>
      <c r="C89" s="4597" t="s">
        <v>2651</v>
      </c>
      <c r="D89" s="4597" t="s">
        <v>2652</v>
      </c>
      <c r="E89" s="4597" t="s">
        <v>2653</v>
      </c>
      <c r="F89" s="4597" t="s">
        <v>2326</v>
      </c>
      <c r="G89" s="4597" t="s">
        <v>2654</v>
      </c>
      <c r="H89" s="4597" t="s">
        <v>22</v>
      </c>
      <c r="I89" s="4597" t="s">
        <v>803</v>
      </c>
    </row>
    <row customHeight="1" ht="11.25">
      <c r="A90" s="4597" t="s">
        <v>2322</v>
      </c>
      <c r="B90" s="4597" t="s">
        <v>16</v>
      </c>
      <c r="C90" s="4597" t="s">
        <v>2655</v>
      </c>
      <c r="D90" s="4597" t="s">
        <v>2656</v>
      </c>
      <c r="E90" s="4597" t="s">
        <v>2657</v>
      </c>
      <c r="F90" s="4597" t="s">
        <v>2658</v>
      </c>
      <c r="G90" s="4597" t="s">
        <v>22</v>
      </c>
      <c r="H90" s="4597" t="s">
        <v>22</v>
      </c>
      <c r="I90" s="4597" t="s">
        <v>803</v>
      </c>
    </row>
    <row customHeight="1" ht="11.25">
      <c r="A91" s="4597" t="s">
        <v>2322</v>
      </c>
      <c r="B91" s="4597" t="s">
        <v>16</v>
      </c>
      <c r="C91" s="4597" t="s">
        <v>2659</v>
      </c>
      <c r="D91" s="4597" t="s">
        <v>2660</v>
      </c>
      <c r="E91" s="4597" t="s">
        <v>2661</v>
      </c>
      <c r="F91" s="4597" t="s">
        <v>50</v>
      </c>
      <c r="G91" s="4597" t="s">
        <v>2365</v>
      </c>
      <c r="H91" s="4597" t="s">
        <v>22</v>
      </c>
      <c r="I91" s="4597" t="s">
        <v>803</v>
      </c>
    </row>
    <row customHeight="1" ht="11.25">
      <c r="A92" s="4597" t="s">
        <v>2322</v>
      </c>
      <c r="B92" s="4597" t="s">
        <v>16</v>
      </c>
      <c r="C92" s="4597" t="s">
        <v>2662</v>
      </c>
      <c r="D92" s="4597" t="s">
        <v>2663</v>
      </c>
      <c r="E92" s="4597" t="s">
        <v>2664</v>
      </c>
      <c r="F92" s="4597" t="s">
        <v>2373</v>
      </c>
      <c r="G92" s="4597" t="s">
        <v>22</v>
      </c>
      <c r="H92" s="4597" t="s">
        <v>22</v>
      </c>
      <c r="I92" s="4597" t="s">
        <v>803</v>
      </c>
    </row>
    <row customHeight="1" ht="11.25">
      <c r="A93" s="4597" t="s">
        <v>2322</v>
      </c>
      <c r="B93" s="4597" t="s">
        <v>16</v>
      </c>
      <c r="C93" s="4597" t="s">
        <v>2665</v>
      </c>
      <c r="D93" s="4597" t="s">
        <v>2666</v>
      </c>
      <c r="E93" s="4597" t="s">
        <v>2667</v>
      </c>
      <c r="F93" s="4597" t="s">
        <v>2532</v>
      </c>
      <c r="G93" s="4597" t="s">
        <v>22</v>
      </c>
      <c r="H93" s="4597" t="s">
        <v>22</v>
      </c>
      <c r="I93" s="4597" t="s">
        <v>803</v>
      </c>
    </row>
    <row customHeight="1" ht="11.25">
      <c r="A94" s="4597" t="s">
        <v>2322</v>
      </c>
      <c r="B94" s="4597" t="s">
        <v>16</v>
      </c>
      <c r="C94" s="4597" t="s">
        <v>2668</v>
      </c>
      <c r="D94" s="4597" t="s">
        <v>2669</v>
      </c>
      <c r="E94" s="4597" t="s">
        <v>2670</v>
      </c>
      <c r="F94" s="4597" t="s">
        <v>2630</v>
      </c>
      <c r="G94" s="4597" t="s">
        <v>2671</v>
      </c>
      <c r="H94" s="4597" t="s">
        <v>22</v>
      </c>
      <c r="I94" s="4597" t="s">
        <v>803</v>
      </c>
    </row>
    <row customHeight="1" ht="11.25">
      <c r="A95" s="4597" t="s">
        <v>2322</v>
      </c>
      <c r="B95" s="4597" t="s">
        <v>16</v>
      </c>
      <c r="C95" s="4597" t="s">
        <v>2672</v>
      </c>
      <c r="D95" s="4597" t="s">
        <v>2669</v>
      </c>
      <c r="E95" s="4597" t="s">
        <v>2673</v>
      </c>
      <c r="F95" s="4597" t="s">
        <v>2369</v>
      </c>
      <c r="G95" s="4597" t="s">
        <v>22</v>
      </c>
      <c r="H95" s="4597" t="s">
        <v>22</v>
      </c>
      <c r="I95" s="4597" t="s">
        <v>803</v>
      </c>
    </row>
    <row customHeight="1" ht="11.25">
      <c r="A96" s="4597" t="s">
        <v>2322</v>
      </c>
      <c r="B96" s="4597" t="s">
        <v>16</v>
      </c>
      <c r="C96" s="4597" t="s">
        <v>2674</v>
      </c>
      <c r="D96" s="4597" t="s">
        <v>2675</v>
      </c>
      <c r="E96" s="4597" t="s">
        <v>2676</v>
      </c>
      <c r="F96" s="4597" t="s">
        <v>2677</v>
      </c>
      <c r="G96" s="4597" t="s">
        <v>22</v>
      </c>
      <c r="H96" s="4597" t="s">
        <v>22</v>
      </c>
      <c r="I96" s="4597" t="s">
        <v>803</v>
      </c>
    </row>
    <row customHeight="1" ht="11.25">
      <c r="A97" s="4597" t="s">
        <v>2322</v>
      </c>
      <c r="B97" s="4597" t="s">
        <v>16</v>
      </c>
      <c r="C97" s="4597" t="s">
        <v>2678</v>
      </c>
      <c r="D97" s="4597" t="s">
        <v>2679</v>
      </c>
      <c r="E97" s="4597" t="s">
        <v>2680</v>
      </c>
      <c r="F97" s="4597" t="s">
        <v>2381</v>
      </c>
      <c r="G97" s="4597" t="s">
        <v>22</v>
      </c>
      <c r="H97" s="4597" t="s">
        <v>22</v>
      </c>
      <c r="I97" s="4597" t="s">
        <v>803</v>
      </c>
    </row>
    <row customHeight="1" ht="11.25">
      <c r="A98" s="4597" t="s">
        <v>2322</v>
      </c>
      <c r="B98" s="4597" t="s">
        <v>16</v>
      </c>
      <c r="C98" s="4597" t="s">
        <v>2681</v>
      </c>
      <c r="D98" s="4597" t="s">
        <v>2682</v>
      </c>
      <c r="E98" s="4597" t="s">
        <v>2683</v>
      </c>
      <c r="F98" s="4597" t="s">
        <v>2684</v>
      </c>
      <c r="G98" s="4597" t="s">
        <v>22</v>
      </c>
      <c r="H98" s="4597" t="s">
        <v>22</v>
      </c>
      <c r="I98" s="4597" t="s">
        <v>803</v>
      </c>
    </row>
    <row customHeight="1" ht="11.25">
      <c r="A99" s="4597" t="s">
        <v>2322</v>
      </c>
      <c r="B99" s="4597" t="s">
        <v>16</v>
      </c>
      <c r="C99" s="4597" t="s">
        <v>2685</v>
      </c>
      <c r="D99" s="4597" t="s">
        <v>2686</v>
      </c>
      <c r="E99" s="4597" t="s">
        <v>2687</v>
      </c>
      <c r="F99" s="4597" t="s">
        <v>2688</v>
      </c>
      <c r="G99" s="4597" t="s">
        <v>2689</v>
      </c>
      <c r="H99" s="4597" t="s">
        <v>22</v>
      </c>
      <c r="I99" s="4597" t="s">
        <v>803</v>
      </c>
    </row>
    <row customHeight="1" ht="11.25">
      <c r="A100" s="4597" t="s">
        <v>2322</v>
      </c>
      <c r="B100" s="4597" t="s">
        <v>16</v>
      </c>
      <c r="C100" s="4597" t="s">
        <v>2690</v>
      </c>
      <c r="D100" s="4597" t="s">
        <v>2691</v>
      </c>
      <c r="E100" s="4597" t="s">
        <v>2692</v>
      </c>
      <c r="F100" s="4597" t="s">
        <v>2326</v>
      </c>
      <c r="G100" s="4597" t="s">
        <v>22</v>
      </c>
      <c r="H100" s="4597" t="s">
        <v>22</v>
      </c>
      <c r="I100" s="4597" t="s">
        <v>803</v>
      </c>
    </row>
    <row customHeight="1" ht="11.25">
      <c r="A101" s="4597" t="s">
        <v>2322</v>
      </c>
      <c r="B101" s="4597" t="s">
        <v>16</v>
      </c>
      <c r="C101" s="4597" t="s">
        <v>2693</v>
      </c>
      <c r="D101" s="4597" t="s">
        <v>2694</v>
      </c>
      <c r="E101" s="4597" t="s">
        <v>2695</v>
      </c>
      <c r="F101" s="4597" t="s">
        <v>2390</v>
      </c>
      <c r="G101" s="4597" t="s">
        <v>2696</v>
      </c>
      <c r="H101" s="4597" t="s">
        <v>22</v>
      </c>
      <c r="I101" s="4597" t="s">
        <v>803</v>
      </c>
    </row>
    <row customHeight="1" ht="11.25">
      <c r="A102" s="4597" t="s">
        <v>2322</v>
      </c>
      <c r="B102" s="4597" t="s">
        <v>16</v>
      </c>
      <c r="C102" s="4597" t="s">
        <v>2697</v>
      </c>
      <c r="D102" s="4597" t="s">
        <v>2698</v>
      </c>
      <c r="E102" s="4597" t="s">
        <v>2699</v>
      </c>
      <c r="F102" s="4597" t="s">
        <v>2334</v>
      </c>
      <c r="G102" s="4597" t="s">
        <v>2700</v>
      </c>
      <c r="H102" s="4597" t="s">
        <v>22</v>
      </c>
      <c r="I102" s="4597" t="s">
        <v>803</v>
      </c>
    </row>
    <row customHeight="1" ht="11.25">
      <c r="A103" s="4597" t="s">
        <v>2322</v>
      </c>
      <c r="B103" s="4597" t="s">
        <v>16</v>
      </c>
      <c r="C103" s="4597" t="s">
        <v>2701</v>
      </c>
      <c r="D103" s="4597" t="s">
        <v>2702</v>
      </c>
      <c r="E103" s="4597" t="s">
        <v>2703</v>
      </c>
      <c r="F103" s="4597" t="s">
        <v>2630</v>
      </c>
      <c r="G103" s="4597" t="s">
        <v>22</v>
      </c>
      <c r="H103" s="4597" t="s">
        <v>22</v>
      </c>
      <c r="I103" s="4597" t="s">
        <v>803</v>
      </c>
    </row>
    <row customHeight="1" ht="11.25">
      <c r="A104" s="4597" t="s">
        <v>2322</v>
      </c>
      <c r="B104" s="4597" t="s">
        <v>16</v>
      </c>
      <c r="C104" s="4597" t="s">
        <v>13</v>
      </c>
      <c r="D104" s="4597" t="s">
        <v>45</v>
      </c>
      <c r="E104" s="4597" t="s">
        <v>48</v>
      </c>
      <c r="F104" s="4597" t="s">
        <v>50</v>
      </c>
      <c r="G104" s="4597" t="s">
        <v>22</v>
      </c>
      <c r="H104" s="4597" t="s">
        <v>22</v>
      </c>
      <c r="I104" s="4597" t="s">
        <v>803</v>
      </c>
    </row>
    <row customHeight="1" ht="11.25">
      <c r="A105" s="4597" t="s">
        <v>2322</v>
      </c>
      <c r="B105" s="4597" t="s">
        <v>16</v>
      </c>
      <c r="C105" s="4597" t="s">
        <v>2704</v>
      </c>
      <c r="D105" s="4597" t="s">
        <v>2705</v>
      </c>
      <c r="E105" s="4597" t="s">
        <v>2706</v>
      </c>
      <c r="F105" s="4597" t="s">
        <v>2707</v>
      </c>
      <c r="G105" s="4597" t="s">
        <v>22</v>
      </c>
      <c r="H105" s="4597" t="s">
        <v>22</v>
      </c>
      <c r="I105" s="4597" t="s">
        <v>803</v>
      </c>
    </row>
    <row customHeight="1" ht="11.25">
      <c r="A106" s="4597" t="s">
        <v>2322</v>
      </c>
      <c r="B106" s="4597" t="s">
        <v>16</v>
      </c>
      <c r="C106" s="4597" t="s">
        <v>2708</v>
      </c>
      <c r="D106" s="4597" t="s">
        <v>2709</v>
      </c>
      <c r="E106" s="4597" t="s">
        <v>2706</v>
      </c>
      <c r="F106" s="4597" t="s">
        <v>2504</v>
      </c>
      <c r="G106" s="4597" t="s">
        <v>22</v>
      </c>
      <c r="H106" s="4597" t="s">
        <v>22</v>
      </c>
      <c r="I106" s="4597" t="s">
        <v>803</v>
      </c>
    </row>
    <row customHeight="1" ht="11.25">
      <c r="A107" s="4597" t="s">
        <v>2322</v>
      </c>
      <c r="B107" s="4597" t="s">
        <v>16</v>
      </c>
      <c r="C107" s="4597" t="s">
        <v>2710</v>
      </c>
      <c r="D107" s="4597" t="s">
        <v>2711</v>
      </c>
      <c r="E107" s="4597" t="s">
        <v>2706</v>
      </c>
      <c r="F107" s="4597" t="s">
        <v>2712</v>
      </c>
      <c r="G107" s="4597" t="s">
        <v>22</v>
      </c>
      <c r="H107" s="4597" t="s">
        <v>22</v>
      </c>
      <c r="I107" s="4597" t="s">
        <v>803</v>
      </c>
    </row>
    <row customHeight="1" ht="11.25">
      <c r="A108" s="4597" t="s">
        <v>2322</v>
      </c>
      <c r="B108" s="4597" t="s">
        <v>16</v>
      </c>
      <c r="C108" s="4597" t="s">
        <v>2713</v>
      </c>
      <c r="D108" s="4597" t="s">
        <v>2714</v>
      </c>
      <c r="E108" s="4597" t="s">
        <v>2706</v>
      </c>
      <c r="F108" s="4597" t="s">
        <v>2715</v>
      </c>
      <c r="G108" s="4597" t="s">
        <v>22</v>
      </c>
      <c r="H108" s="4597" t="s">
        <v>22</v>
      </c>
      <c r="I108" s="4597" t="s">
        <v>803</v>
      </c>
    </row>
    <row customHeight="1" ht="11.25">
      <c r="A109" s="4597" t="s">
        <v>2322</v>
      </c>
      <c r="B109" s="4597" t="s">
        <v>16</v>
      </c>
      <c r="C109" s="4597" t="s">
        <v>2716</v>
      </c>
      <c r="D109" s="4597" t="s">
        <v>2717</v>
      </c>
      <c r="E109" s="4597" t="s">
        <v>2706</v>
      </c>
      <c r="F109" s="4597" t="s">
        <v>2718</v>
      </c>
      <c r="G109" s="4597" t="s">
        <v>22</v>
      </c>
      <c r="H109" s="4597" t="s">
        <v>22</v>
      </c>
      <c r="I109" s="4597" t="s">
        <v>803</v>
      </c>
    </row>
    <row customHeight="1" ht="11.25">
      <c r="A110" s="4597" t="s">
        <v>2322</v>
      </c>
      <c r="B110" s="4597" t="s">
        <v>16</v>
      </c>
      <c r="C110" s="4597" t="s">
        <v>2719</v>
      </c>
      <c r="D110" s="4597" t="s">
        <v>2720</v>
      </c>
      <c r="E110" s="4597" t="s">
        <v>2706</v>
      </c>
      <c r="F110" s="4597" t="s">
        <v>2721</v>
      </c>
      <c r="G110" s="4597" t="s">
        <v>22</v>
      </c>
      <c r="H110" s="4597" t="s">
        <v>22</v>
      </c>
      <c r="I110" s="4597" t="s">
        <v>803</v>
      </c>
    </row>
    <row customHeight="1" ht="11.25">
      <c r="A111" s="4597" t="s">
        <v>2322</v>
      </c>
      <c r="B111" s="4597" t="s">
        <v>16</v>
      </c>
      <c r="C111" s="4597" t="s">
        <v>2722</v>
      </c>
      <c r="D111" s="4597" t="s">
        <v>2723</v>
      </c>
      <c r="E111" s="4597" t="s">
        <v>2706</v>
      </c>
      <c r="F111" s="4597" t="s">
        <v>2724</v>
      </c>
      <c r="G111" s="4597" t="s">
        <v>22</v>
      </c>
      <c r="H111" s="4597" t="s">
        <v>22</v>
      </c>
      <c r="I111" s="4597" t="s">
        <v>803</v>
      </c>
    </row>
    <row customHeight="1" ht="11.25">
      <c r="A112" s="4597" t="s">
        <v>2322</v>
      </c>
      <c r="B112" s="4597" t="s">
        <v>16</v>
      </c>
      <c r="C112" s="4597" t="s">
        <v>2725</v>
      </c>
      <c r="D112" s="4597" t="s">
        <v>2726</v>
      </c>
      <c r="E112" s="4597" t="s">
        <v>2706</v>
      </c>
      <c r="F112" s="4597" t="s">
        <v>2727</v>
      </c>
      <c r="G112" s="4597" t="s">
        <v>22</v>
      </c>
      <c r="H112" s="4597" t="s">
        <v>22</v>
      </c>
      <c r="I112" s="4597" t="s">
        <v>803</v>
      </c>
    </row>
    <row customHeight="1" ht="11.25">
      <c r="A113" s="4597" t="s">
        <v>2322</v>
      </c>
      <c r="B113" s="4597" t="s">
        <v>16</v>
      </c>
      <c r="C113" s="4597" t="s">
        <v>2728</v>
      </c>
      <c r="D113" s="4597" t="s">
        <v>2729</v>
      </c>
      <c r="E113" s="4597" t="s">
        <v>2730</v>
      </c>
      <c r="F113" s="4597" t="s">
        <v>2731</v>
      </c>
      <c r="G113" s="4597" t="s">
        <v>22</v>
      </c>
      <c r="H113" s="4597" t="s">
        <v>22</v>
      </c>
      <c r="I113" s="4597" t="s">
        <v>803</v>
      </c>
    </row>
    <row customHeight="1" ht="11.25">
      <c r="A114" s="4597" t="s">
        <v>2322</v>
      </c>
      <c r="B114" s="4597" t="s">
        <v>16</v>
      </c>
      <c r="C114" s="4597" t="s">
        <v>2732</v>
      </c>
      <c r="D114" s="4597" t="s">
        <v>2733</v>
      </c>
      <c r="E114" s="4597" t="s">
        <v>2734</v>
      </c>
      <c r="F114" s="4597" t="s">
        <v>50</v>
      </c>
      <c r="G114" s="4597" t="s">
        <v>22</v>
      </c>
      <c r="H114" s="4597" t="s">
        <v>22</v>
      </c>
      <c r="I114" s="4597" t="s">
        <v>803</v>
      </c>
    </row>
    <row customHeight="1" ht="11.25">
      <c r="A115" s="4597" t="s">
        <v>2322</v>
      </c>
      <c r="B115" s="4597" t="s">
        <v>16</v>
      </c>
      <c r="C115" s="4597" t="s">
        <v>2735</v>
      </c>
      <c r="D115" s="4597" t="s">
        <v>2736</v>
      </c>
      <c r="E115" s="4597" t="s">
        <v>2737</v>
      </c>
      <c r="F115" s="4597" t="s">
        <v>2443</v>
      </c>
      <c r="G115" s="4597" t="s">
        <v>22</v>
      </c>
      <c r="H115" s="4597" t="s">
        <v>22</v>
      </c>
      <c r="I115" s="4597" t="s">
        <v>803</v>
      </c>
    </row>
    <row customHeight="1" ht="11.25">
      <c r="A116" s="4597" t="s">
        <v>2322</v>
      </c>
      <c r="B116" s="4597" t="s">
        <v>16</v>
      </c>
      <c r="C116" s="4597" t="s">
        <v>2738</v>
      </c>
      <c r="D116" s="4597" t="s">
        <v>2739</v>
      </c>
      <c r="E116" s="4597" t="s">
        <v>2740</v>
      </c>
      <c r="F116" s="4597" t="s">
        <v>2741</v>
      </c>
      <c r="G116" s="4597" t="s">
        <v>2742</v>
      </c>
      <c r="H116" s="4597" t="s">
        <v>22</v>
      </c>
      <c r="I116" s="4597" t="s">
        <v>803</v>
      </c>
    </row>
    <row customHeight="1" ht="11.25">
      <c r="A117" s="4597" t="s">
        <v>2322</v>
      </c>
      <c r="B117" s="4597" t="s">
        <v>16</v>
      </c>
      <c r="C117" s="4597" t="s">
        <v>2743</v>
      </c>
      <c r="D117" s="4597" t="s">
        <v>2744</v>
      </c>
      <c r="E117" s="4597" t="s">
        <v>2745</v>
      </c>
      <c r="F117" s="4597" t="s">
        <v>2746</v>
      </c>
      <c r="G117" s="4597" t="s">
        <v>2747</v>
      </c>
      <c r="H117" s="4597" t="s">
        <v>22</v>
      </c>
      <c r="I117" s="4597" t="s">
        <v>803</v>
      </c>
    </row>
    <row customHeight="1" ht="11.25">
      <c r="A118" s="4597" t="s">
        <v>2322</v>
      </c>
      <c r="B118" s="4597" t="s">
        <v>16</v>
      </c>
      <c r="C118" s="4597" t="s">
        <v>2748</v>
      </c>
      <c r="D118" s="4597" t="s">
        <v>2749</v>
      </c>
      <c r="E118" s="4597" t="s">
        <v>2750</v>
      </c>
      <c r="F118" s="4597" t="s">
        <v>2390</v>
      </c>
      <c r="G118" s="4597" t="s">
        <v>2751</v>
      </c>
      <c r="H118" s="4597" t="s">
        <v>22</v>
      </c>
      <c r="I118" s="4597" t="s">
        <v>803</v>
      </c>
    </row>
    <row customHeight="1" ht="11.25">
      <c r="A119" s="4597" t="s">
        <v>2322</v>
      </c>
      <c r="B119" s="4597" t="s">
        <v>16</v>
      </c>
      <c r="C119" s="4597" t="s">
        <v>2752</v>
      </c>
      <c r="D119" s="4597" t="s">
        <v>2753</v>
      </c>
      <c r="E119" s="4597" t="s">
        <v>2754</v>
      </c>
      <c r="F119" s="4597" t="s">
        <v>2755</v>
      </c>
      <c r="G119" s="4597" t="s">
        <v>2756</v>
      </c>
      <c r="H119" s="4597" t="s">
        <v>22</v>
      </c>
      <c r="I119" s="4597" t="s">
        <v>803</v>
      </c>
    </row>
    <row customHeight="1" ht="11.25">
      <c r="A120" s="4597" t="s">
        <v>2322</v>
      </c>
      <c r="B120" s="4597" t="s">
        <v>16</v>
      </c>
      <c r="C120" s="4597" t="s">
        <v>2757</v>
      </c>
      <c r="D120" s="4597" t="s">
        <v>2758</v>
      </c>
      <c r="E120" s="4597" t="s">
        <v>2759</v>
      </c>
      <c r="F120" s="4597" t="s">
        <v>2626</v>
      </c>
      <c r="G120" s="4597" t="s">
        <v>22</v>
      </c>
      <c r="H120" s="4597" t="s">
        <v>22</v>
      </c>
      <c r="I120" s="4597" t="s">
        <v>803</v>
      </c>
    </row>
    <row customHeight="1" ht="11.25">
      <c r="A121" s="4597" t="s">
        <v>2322</v>
      </c>
      <c r="B121" s="4597" t="s">
        <v>16</v>
      </c>
      <c r="C121" s="4597" t="s">
        <v>2760</v>
      </c>
      <c r="D121" s="4597" t="s">
        <v>2761</v>
      </c>
      <c r="E121" s="4597" t="s">
        <v>2762</v>
      </c>
      <c r="F121" s="4597" t="s">
        <v>2381</v>
      </c>
      <c r="G121" s="4597" t="s">
        <v>22</v>
      </c>
      <c r="H121" s="4597" t="s">
        <v>22</v>
      </c>
      <c r="I121" s="4597" t="s">
        <v>803</v>
      </c>
    </row>
    <row customHeight="1" ht="11.25">
      <c r="A122" s="4597" t="s">
        <v>2322</v>
      </c>
      <c r="B122" s="4597" t="s">
        <v>16</v>
      </c>
      <c r="C122" s="4597" t="s">
        <v>2763</v>
      </c>
      <c r="D122" s="4597" t="s">
        <v>2764</v>
      </c>
      <c r="E122" s="4597" t="s">
        <v>2765</v>
      </c>
      <c r="F122" s="4597" t="s">
        <v>2381</v>
      </c>
      <c r="G122" s="4597" t="s">
        <v>22</v>
      </c>
      <c r="H122" s="4597" t="s">
        <v>22</v>
      </c>
      <c r="I122" s="4597" t="s">
        <v>803</v>
      </c>
    </row>
    <row customHeight="1" ht="11.25">
      <c r="A123" s="4597" t="s">
        <v>2322</v>
      </c>
      <c r="B123" s="4597" t="s">
        <v>16</v>
      </c>
      <c r="C123" s="4597" t="s">
        <v>2766</v>
      </c>
      <c r="D123" s="4597" t="s">
        <v>2767</v>
      </c>
      <c r="E123" s="4597" t="s">
        <v>2768</v>
      </c>
      <c r="F123" s="4597" t="s">
        <v>2769</v>
      </c>
      <c r="G123" s="4597" t="s">
        <v>22</v>
      </c>
      <c r="H123" s="4597" t="s">
        <v>22</v>
      </c>
      <c r="I123" s="4597" t="s">
        <v>803</v>
      </c>
    </row>
    <row customHeight="1" ht="11.25">
      <c r="A124" s="4597" t="s">
        <v>2322</v>
      </c>
      <c r="B124" s="4597" t="s">
        <v>16</v>
      </c>
      <c r="C124" s="4597" t="s">
        <v>2770</v>
      </c>
      <c r="D124" s="4597" t="s">
        <v>2771</v>
      </c>
      <c r="E124" s="4597" t="s">
        <v>2772</v>
      </c>
      <c r="F124" s="4597" t="s">
        <v>2451</v>
      </c>
      <c r="G124" s="4597" t="s">
        <v>2773</v>
      </c>
      <c r="H124" s="4597" t="s">
        <v>22</v>
      </c>
      <c r="I124" s="4597" t="s">
        <v>803</v>
      </c>
    </row>
    <row customHeight="1" ht="11.25">
      <c r="A125" s="4597" t="s">
        <v>2322</v>
      </c>
      <c r="B125" s="4597" t="s">
        <v>16</v>
      </c>
      <c r="C125" s="4597" t="s">
        <v>2774</v>
      </c>
      <c r="D125" s="4597" t="s">
        <v>2775</v>
      </c>
      <c r="E125" s="4597" t="s">
        <v>2776</v>
      </c>
      <c r="F125" s="4597" t="s">
        <v>2443</v>
      </c>
      <c r="G125" s="4597" t="s">
        <v>22</v>
      </c>
      <c r="H125" s="4597" t="s">
        <v>22</v>
      </c>
      <c r="I125" s="4597" t="s">
        <v>803</v>
      </c>
    </row>
    <row customHeight="1" ht="11.25">
      <c r="A126" s="4597" t="s">
        <v>2322</v>
      </c>
      <c r="B126" s="4597" t="s">
        <v>16</v>
      </c>
      <c r="C126" s="4597" t="s">
        <v>2777</v>
      </c>
      <c r="D126" s="4597" t="s">
        <v>2778</v>
      </c>
      <c r="E126" s="4597" t="s">
        <v>2779</v>
      </c>
      <c r="F126" s="4597" t="s">
        <v>2412</v>
      </c>
      <c r="G126" s="4597" t="s">
        <v>2780</v>
      </c>
      <c r="H126" s="4597" t="s">
        <v>22</v>
      </c>
      <c r="I126" s="4597" t="s">
        <v>803</v>
      </c>
    </row>
    <row customHeight="1" ht="11.25">
      <c r="A127" s="4597" t="s">
        <v>2322</v>
      </c>
      <c r="B127" s="4597" t="s">
        <v>16</v>
      </c>
      <c r="C127" s="4597" t="s">
        <v>2781</v>
      </c>
      <c r="D127" s="4597" t="s">
        <v>2782</v>
      </c>
      <c r="E127" s="4597" t="s">
        <v>2783</v>
      </c>
      <c r="F127" s="4597" t="s">
        <v>2731</v>
      </c>
      <c r="G127" s="4597" t="s">
        <v>22</v>
      </c>
      <c r="H127" s="4597" t="s">
        <v>22</v>
      </c>
      <c r="I127" s="4597" t="s">
        <v>803</v>
      </c>
    </row>
    <row customHeight="1" ht="11.25">
      <c r="A128" s="4597" t="s">
        <v>2322</v>
      </c>
      <c r="B128" s="4597" t="s">
        <v>16</v>
      </c>
      <c r="C128" s="4597" t="s">
        <v>2784</v>
      </c>
      <c r="D128" s="4597" t="s">
        <v>2785</v>
      </c>
      <c r="E128" s="4597" t="s">
        <v>2786</v>
      </c>
      <c r="F128" s="4597" t="s">
        <v>2769</v>
      </c>
      <c r="G128" s="4597" t="s">
        <v>22</v>
      </c>
      <c r="H128" s="4597" t="s">
        <v>22</v>
      </c>
      <c r="I128" s="4597" t="s">
        <v>803</v>
      </c>
    </row>
    <row customHeight="1" ht="11.25">
      <c r="A129" s="4597" t="s">
        <v>2322</v>
      </c>
      <c r="B129" s="4597" t="s">
        <v>16</v>
      </c>
      <c r="C129" s="4597" t="s">
        <v>2787</v>
      </c>
      <c r="D129" s="4597" t="s">
        <v>2788</v>
      </c>
      <c r="E129" s="4597" t="s">
        <v>2789</v>
      </c>
      <c r="F129" s="4597" t="s">
        <v>2790</v>
      </c>
      <c r="G129" s="4597" t="s">
        <v>22</v>
      </c>
      <c r="H129" s="4597" t="s">
        <v>22</v>
      </c>
      <c r="I129" s="4597" t="s">
        <v>803</v>
      </c>
    </row>
    <row customHeight="1" ht="11.25">
      <c r="A130" s="4597" t="s">
        <v>2322</v>
      </c>
      <c r="B130" s="4597" t="s">
        <v>16</v>
      </c>
      <c r="C130" s="4597" t="s">
        <v>2791</v>
      </c>
      <c r="D130" s="4597" t="s">
        <v>2792</v>
      </c>
      <c r="E130" s="4597" t="s">
        <v>2793</v>
      </c>
      <c r="F130" s="4597" t="s">
        <v>2412</v>
      </c>
      <c r="G130" s="4597" t="s">
        <v>22</v>
      </c>
      <c r="H130" s="4597" t="s">
        <v>22</v>
      </c>
      <c r="I130" s="4597" t="s">
        <v>803</v>
      </c>
    </row>
    <row customHeight="1" ht="11.25">
      <c r="A131" s="4597" t="s">
        <v>2322</v>
      </c>
      <c r="B131" s="4597" t="s">
        <v>16</v>
      </c>
      <c r="C131" s="4597" t="s">
        <v>2794</v>
      </c>
      <c r="D131" s="4597" t="s">
        <v>2795</v>
      </c>
      <c r="E131" s="4597" t="s">
        <v>2796</v>
      </c>
      <c r="F131" s="4597" t="s">
        <v>2589</v>
      </c>
      <c r="G131" s="4597" t="s">
        <v>22</v>
      </c>
      <c r="H131" s="4597" t="s">
        <v>22</v>
      </c>
      <c r="I131" s="4597" t="s">
        <v>803</v>
      </c>
    </row>
    <row customHeight="1" ht="11.25">
      <c r="A132" s="4597" t="s">
        <v>2322</v>
      </c>
      <c r="B132" s="4597" t="s">
        <v>16</v>
      </c>
      <c r="C132" s="4597" t="s">
        <v>2797</v>
      </c>
      <c r="D132" s="4597" t="s">
        <v>2798</v>
      </c>
      <c r="E132" s="4597" t="s">
        <v>2799</v>
      </c>
      <c r="F132" s="4597" t="s">
        <v>2800</v>
      </c>
      <c r="G132" s="4597" t="s">
        <v>22</v>
      </c>
      <c r="H132" s="4597" t="s">
        <v>22</v>
      </c>
      <c r="I132" s="4597" t="s">
        <v>803</v>
      </c>
    </row>
    <row customHeight="1" ht="11.25">
      <c r="A133" s="4597" t="s">
        <v>2322</v>
      </c>
      <c r="B133" s="4597" t="s">
        <v>16</v>
      </c>
      <c r="C133" s="4597" t="s">
        <v>2801</v>
      </c>
      <c r="D133" s="4597" t="s">
        <v>2802</v>
      </c>
      <c r="E133" s="4597" t="s">
        <v>2803</v>
      </c>
      <c r="F133" s="4597" t="s">
        <v>2731</v>
      </c>
      <c r="G133" s="4597" t="s">
        <v>22</v>
      </c>
      <c r="H133" s="4597" t="s">
        <v>22</v>
      </c>
      <c r="I133" s="4597" t="s">
        <v>803</v>
      </c>
    </row>
    <row customHeight="1" ht="11.25">
      <c r="A134" s="4597" t="s">
        <v>2322</v>
      </c>
      <c r="B134" s="4597" t="s">
        <v>16</v>
      </c>
      <c r="C134" s="4597" t="s">
        <v>2804</v>
      </c>
      <c r="D134" s="4597" t="s">
        <v>2805</v>
      </c>
      <c r="E134" s="4597" t="s">
        <v>2806</v>
      </c>
      <c r="F134" s="4597" t="s">
        <v>2577</v>
      </c>
      <c r="G134" s="4597" t="s">
        <v>22</v>
      </c>
      <c r="H134" s="4597" t="s">
        <v>22</v>
      </c>
      <c r="I134" s="4597" t="s">
        <v>803</v>
      </c>
    </row>
    <row customHeight="1" ht="11.25">
      <c r="A135" s="4597" t="s">
        <v>2322</v>
      </c>
      <c r="B135" s="4597" t="s">
        <v>16</v>
      </c>
      <c r="C135" s="4597" t="s">
        <v>2807</v>
      </c>
      <c r="D135" s="4597" t="s">
        <v>2808</v>
      </c>
      <c r="E135" s="4597" t="s">
        <v>2809</v>
      </c>
      <c r="F135" s="4597" t="s">
        <v>2390</v>
      </c>
      <c r="G135" s="4597" t="s">
        <v>22</v>
      </c>
      <c r="H135" s="4597" t="s">
        <v>22</v>
      </c>
      <c r="I135" s="4597" t="s">
        <v>803</v>
      </c>
    </row>
    <row customHeight="1" ht="11.25">
      <c r="A136" s="4597" t="s">
        <v>2322</v>
      </c>
      <c r="B136" s="4597" t="s">
        <v>16</v>
      </c>
      <c r="C136" s="4597" t="s">
        <v>2810</v>
      </c>
      <c r="D136" s="4597" t="s">
        <v>2811</v>
      </c>
      <c r="E136" s="4597" t="s">
        <v>2812</v>
      </c>
      <c r="F136" s="4597" t="s">
        <v>2426</v>
      </c>
      <c r="G136" s="4597" t="s">
        <v>22</v>
      </c>
      <c r="H136" s="4597" t="s">
        <v>22</v>
      </c>
      <c r="I136" s="4597" t="s">
        <v>803</v>
      </c>
    </row>
    <row customHeight="1" ht="11.25">
      <c r="A137" s="4597" t="s">
        <v>2322</v>
      </c>
      <c r="B137" s="4597" t="s">
        <v>16</v>
      </c>
      <c r="C137" s="4597" t="s">
        <v>2813</v>
      </c>
      <c r="D137" s="4597" t="s">
        <v>2814</v>
      </c>
      <c r="E137" s="4597" t="s">
        <v>2815</v>
      </c>
      <c r="F137" s="4597" t="s">
        <v>2570</v>
      </c>
      <c r="G137" s="4597" t="s">
        <v>22</v>
      </c>
      <c r="H137" s="4597" t="s">
        <v>22</v>
      </c>
      <c r="I137" s="4597" t="s">
        <v>803</v>
      </c>
    </row>
    <row customHeight="1" ht="11.25">
      <c r="A138" s="4597" t="s">
        <v>2322</v>
      </c>
      <c r="B138" s="4597" t="s">
        <v>16</v>
      </c>
      <c r="C138" s="4597" t="s">
        <v>2816</v>
      </c>
      <c r="D138" s="4597" t="s">
        <v>2817</v>
      </c>
      <c r="E138" s="4597" t="s">
        <v>2818</v>
      </c>
      <c r="F138" s="4597" t="s">
        <v>2819</v>
      </c>
      <c r="G138" s="4597" t="s">
        <v>22</v>
      </c>
      <c r="H138" s="4597" t="s">
        <v>22</v>
      </c>
      <c r="I138" s="4597" t="s">
        <v>803</v>
      </c>
    </row>
    <row customHeight="1" ht="11.25">
      <c r="A139" s="4597" t="s">
        <v>2322</v>
      </c>
      <c r="B139" s="4597" t="s">
        <v>16</v>
      </c>
      <c r="C139" s="4597" t="s">
        <v>2820</v>
      </c>
      <c r="D139" s="4597" t="s">
        <v>2821</v>
      </c>
      <c r="E139" s="4597" t="s">
        <v>2822</v>
      </c>
      <c r="F139" s="4597" t="s">
        <v>2394</v>
      </c>
      <c r="G139" s="4597" t="s">
        <v>22</v>
      </c>
      <c r="H139" s="4597" t="s">
        <v>22</v>
      </c>
      <c r="I139" s="4597" t="s">
        <v>803</v>
      </c>
    </row>
    <row customHeight="1" ht="11.25">
      <c r="A140" s="4597" t="s">
        <v>2322</v>
      </c>
      <c r="B140" s="4597" t="s">
        <v>16</v>
      </c>
      <c r="C140" s="4597" t="s">
        <v>2823</v>
      </c>
      <c r="D140" s="4597" t="s">
        <v>2824</v>
      </c>
      <c r="E140" s="4597" t="s">
        <v>2825</v>
      </c>
      <c r="F140" s="4597" t="s">
        <v>2412</v>
      </c>
      <c r="G140" s="4597" t="s">
        <v>2826</v>
      </c>
      <c r="H140" s="4597" t="s">
        <v>22</v>
      </c>
      <c r="I140" s="4597" t="s">
        <v>803</v>
      </c>
    </row>
    <row customHeight="1" ht="11.25">
      <c r="A141" s="4597" t="s">
        <v>2322</v>
      </c>
      <c r="B141" s="4597" t="s">
        <v>16</v>
      </c>
      <c r="C141" s="4597" t="s">
        <v>2827</v>
      </c>
      <c r="D141" s="4597" t="s">
        <v>2828</v>
      </c>
      <c r="E141" s="4597" t="s">
        <v>2829</v>
      </c>
      <c r="F141" s="4597" t="s">
        <v>2830</v>
      </c>
      <c r="G141" s="4597" t="s">
        <v>22</v>
      </c>
      <c r="H141" s="4597" t="s">
        <v>22</v>
      </c>
      <c r="I141" s="4597" t="s">
        <v>803</v>
      </c>
    </row>
    <row customHeight="1" ht="11.25">
      <c r="A142" s="4597" t="s">
        <v>2322</v>
      </c>
      <c r="B142" s="4597" t="s">
        <v>16</v>
      </c>
      <c r="C142" s="4597" t="s">
        <v>2831</v>
      </c>
      <c r="D142" s="4597" t="s">
        <v>2832</v>
      </c>
      <c r="E142" s="4597" t="s">
        <v>2341</v>
      </c>
      <c r="F142" s="4597" t="s">
        <v>2833</v>
      </c>
      <c r="G142" s="4597" t="s">
        <v>22</v>
      </c>
      <c r="H142" s="4597" t="s">
        <v>22</v>
      </c>
      <c r="I142" s="4597" t="s">
        <v>803</v>
      </c>
    </row>
    <row customHeight="1" ht="11.25">
      <c r="A143" s="4597" t="s">
        <v>2322</v>
      </c>
      <c r="B143" s="4597" t="s">
        <v>16</v>
      </c>
      <c r="C143" s="4597" t="s">
        <v>2834</v>
      </c>
      <c r="D143" s="4597" t="s">
        <v>2835</v>
      </c>
      <c r="E143" s="4597" t="s">
        <v>2836</v>
      </c>
      <c r="F143" s="4597" t="s">
        <v>2381</v>
      </c>
      <c r="G143" s="4597" t="s">
        <v>22</v>
      </c>
      <c r="H143" s="4597" t="s">
        <v>22</v>
      </c>
      <c r="I143" s="4597" t="s">
        <v>803</v>
      </c>
    </row>
    <row customHeight="1" ht="11.25">
      <c r="A144" s="4597" t="s">
        <v>2322</v>
      </c>
      <c r="B144" s="4597" t="s">
        <v>16</v>
      </c>
      <c r="C144" s="4597" t="s">
        <v>2837</v>
      </c>
      <c r="D144" s="4597" t="s">
        <v>2838</v>
      </c>
      <c r="E144" s="4597" t="s">
        <v>2839</v>
      </c>
      <c r="F144" s="4597" t="s">
        <v>2840</v>
      </c>
      <c r="G144" s="4597" t="s">
        <v>22</v>
      </c>
      <c r="H144" s="4597" t="s">
        <v>22</v>
      </c>
      <c r="I144" s="4597" t="s">
        <v>803</v>
      </c>
    </row>
    <row customHeight="1" ht="11.25">
      <c r="A145" s="4597" t="s">
        <v>2322</v>
      </c>
      <c r="B145" s="4597" t="s">
        <v>16</v>
      </c>
      <c r="C145" s="4597" t="s">
        <v>22</v>
      </c>
      <c r="D145" s="4597" t="s">
        <v>2841</v>
      </c>
      <c r="E145" s="4597" t="s">
        <v>2842</v>
      </c>
      <c r="F145" s="4597" t="s">
        <v>2589</v>
      </c>
      <c r="G145" s="4597" t="s">
        <v>22</v>
      </c>
      <c r="H145" s="4597" t="s">
        <v>22</v>
      </c>
      <c r="I145" s="4597" t="s">
        <v>803</v>
      </c>
    </row>
    <row customHeight="1" ht="11.25">
      <c r="A146" s="4597" t="s">
        <v>2322</v>
      </c>
      <c r="B146" s="4597" t="s">
        <v>16</v>
      </c>
      <c r="C146" s="4597" t="s">
        <v>2843</v>
      </c>
      <c r="D146" s="4597" t="s">
        <v>2844</v>
      </c>
      <c r="E146" s="4597" t="s">
        <v>2845</v>
      </c>
      <c r="F146" s="4597" t="s">
        <v>2846</v>
      </c>
      <c r="G146" s="4597" t="s">
        <v>22</v>
      </c>
      <c r="H146" s="4597" t="s">
        <v>22</v>
      </c>
      <c r="I146" s="4597" t="s">
        <v>803</v>
      </c>
    </row>
    <row customHeight="1" ht="11.25">
      <c r="A147" s="4597" t="s">
        <v>2322</v>
      </c>
      <c r="B147" s="4597" t="s">
        <v>16</v>
      </c>
      <c r="C147" s="4597" t="s">
        <v>2847</v>
      </c>
      <c r="D147" s="4597" t="s">
        <v>2848</v>
      </c>
      <c r="E147" s="4597" t="s">
        <v>2849</v>
      </c>
      <c r="F147" s="4597" t="s">
        <v>2364</v>
      </c>
      <c r="G147" s="4597" t="s">
        <v>22</v>
      </c>
      <c r="H147" s="4597" t="s">
        <v>22</v>
      </c>
      <c r="I147" s="4597" t="s">
        <v>803</v>
      </c>
    </row>
    <row customHeight="1" ht="11.25">
      <c r="A148" s="4597" t="s">
        <v>2322</v>
      </c>
      <c r="B148" s="4597" t="s">
        <v>16</v>
      </c>
      <c r="C148" s="4597" t="s">
        <v>2850</v>
      </c>
      <c r="D148" s="4597" t="s">
        <v>2851</v>
      </c>
      <c r="E148" s="4597" t="s">
        <v>2845</v>
      </c>
      <c r="F148" s="4597" t="s">
        <v>2852</v>
      </c>
      <c r="G148" s="4597" t="s">
        <v>22</v>
      </c>
      <c r="H148" s="4597" t="s">
        <v>22</v>
      </c>
      <c r="I148" s="4597" t="s">
        <v>803</v>
      </c>
    </row>
    <row customHeight="1" ht="11.25">
      <c r="A149" s="4597" t="s">
        <v>2322</v>
      </c>
      <c r="B149" s="4597" t="s">
        <v>16</v>
      </c>
      <c r="C149" s="4597" t="s">
        <v>2853</v>
      </c>
      <c r="D149" s="4597" t="s">
        <v>2854</v>
      </c>
      <c r="E149" s="4597" t="s">
        <v>2855</v>
      </c>
      <c r="F149" s="4597" t="s">
        <v>2570</v>
      </c>
      <c r="G149" s="4597" t="s">
        <v>22</v>
      </c>
      <c r="H149" s="4597" t="s">
        <v>22</v>
      </c>
      <c r="I149" s="4597" t="s">
        <v>803</v>
      </c>
    </row>
    <row customHeight="1" ht="11.25">
      <c r="A150" s="4597" t="s">
        <v>2322</v>
      </c>
      <c r="B150" s="4597" t="s">
        <v>16</v>
      </c>
      <c r="C150" s="4597" t="s">
        <v>2856</v>
      </c>
      <c r="D150" s="4597" t="s">
        <v>2857</v>
      </c>
      <c r="E150" s="4597" t="s">
        <v>2858</v>
      </c>
      <c r="F150" s="4597" t="s">
        <v>2859</v>
      </c>
      <c r="G150" s="4597" t="s">
        <v>22</v>
      </c>
      <c r="H150" s="4597" t="s">
        <v>22</v>
      </c>
      <c r="I150" s="4597" t="s">
        <v>803</v>
      </c>
    </row>
    <row customHeight="1" ht="11.25">
      <c r="A151" s="4597" t="s">
        <v>2322</v>
      </c>
      <c r="B151" s="4597" t="s">
        <v>16</v>
      </c>
      <c r="C151" s="4597" t="s">
        <v>2860</v>
      </c>
      <c r="D151" s="4597" t="s">
        <v>2861</v>
      </c>
      <c r="E151" s="4597" t="s">
        <v>2862</v>
      </c>
      <c r="F151" s="4597" t="s">
        <v>2390</v>
      </c>
      <c r="G151" s="4597" t="s">
        <v>22</v>
      </c>
      <c r="H151" s="4597" t="s">
        <v>22</v>
      </c>
      <c r="I151" s="4597" t="s">
        <v>803</v>
      </c>
    </row>
    <row customHeight="1" ht="11.25">
      <c r="A152" s="4597" t="s">
        <v>2322</v>
      </c>
      <c r="B152" s="4597" t="s">
        <v>16</v>
      </c>
      <c r="C152" s="4597" t="s">
        <v>2863</v>
      </c>
      <c r="D152" s="4597" t="s">
        <v>2864</v>
      </c>
      <c r="E152" s="4597" t="s">
        <v>2865</v>
      </c>
      <c r="F152" s="4597" t="s">
        <v>2577</v>
      </c>
      <c r="G152" s="4597" t="s">
        <v>22</v>
      </c>
      <c r="H152" s="4597" t="s">
        <v>22</v>
      </c>
      <c r="I152" s="4597" t="s">
        <v>803</v>
      </c>
    </row>
    <row customHeight="1" ht="11.25">
      <c r="A153" s="4597" t="s">
        <v>2322</v>
      </c>
      <c r="B153" s="4597" t="s">
        <v>16</v>
      </c>
      <c r="C153" s="4597" t="s">
        <v>2866</v>
      </c>
      <c r="D153" s="4597" t="s">
        <v>2867</v>
      </c>
      <c r="E153" s="4597" t="s">
        <v>2868</v>
      </c>
      <c r="F153" s="4597" t="s">
        <v>2577</v>
      </c>
      <c r="G153" s="4597" t="s">
        <v>22</v>
      </c>
      <c r="H153" s="4597" t="s">
        <v>22</v>
      </c>
      <c r="I153" s="4597" t="s">
        <v>803</v>
      </c>
    </row>
    <row customHeight="1" ht="11.25">
      <c r="A154" s="4597" t="s">
        <v>2322</v>
      </c>
      <c r="B154" s="4597" t="s">
        <v>16</v>
      </c>
      <c r="C154" s="4597" t="s">
        <v>2869</v>
      </c>
      <c r="D154" s="4597" t="s">
        <v>2870</v>
      </c>
      <c r="E154" s="4597" t="s">
        <v>2871</v>
      </c>
      <c r="F154" s="4597" t="s">
        <v>2872</v>
      </c>
      <c r="G154" s="4597" t="s">
        <v>22</v>
      </c>
      <c r="H154" s="4597" t="s">
        <v>22</v>
      </c>
      <c r="I154" s="4597" t="s">
        <v>803</v>
      </c>
    </row>
    <row customHeight="1" ht="11.25">
      <c r="A155" s="4597" t="s">
        <v>2322</v>
      </c>
      <c r="B155" s="4597" t="s">
        <v>16</v>
      </c>
      <c r="C155" s="4597" t="s">
        <v>2873</v>
      </c>
      <c r="D155" s="4597" t="s">
        <v>2874</v>
      </c>
      <c r="E155" s="4597" t="s">
        <v>2858</v>
      </c>
      <c r="F155" s="4597" t="s">
        <v>2875</v>
      </c>
      <c r="G155" s="4597" t="s">
        <v>22</v>
      </c>
      <c r="H155" s="4597" t="s">
        <v>22</v>
      </c>
      <c r="I155" s="4597" t="s">
        <v>803</v>
      </c>
    </row>
    <row customHeight="1" ht="11.25">
      <c r="A156" s="4597" t="s">
        <v>2322</v>
      </c>
      <c r="B156" s="4597" t="s">
        <v>16</v>
      </c>
      <c r="C156" s="4597" t="s">
        <v>2876</v>
      </c>
      <c r="D156" s="4597" t="s">
        <v>2877</v>
      </c>
      <c r="E156" s="4597" t="s">
        <v>2878</v>
      </c>
      <c r="F156" s="4597" t="s">
        <v>2879</v>
      </c>
      <c r="G156" s="4597" t="s">
        <v>22</v>
      </c>
      <c r="H156" s="4597" t="s">
        <v>22</v>
      </c>
      <c r="I156" s="4597" t="s">
        <v>803</v>
      </c>
    </row>
    <row customHeight="1" ht="11.25">
      <c r="A157" s="4597" t="s">
        <v>2322</v>
      </c>
      <c r="B157" s="4597" t="s">
        <v>16</v>
      </c>
      <c r="C157" s="4597" t="s">
        <v>2880</v>
      </c>
      <c r="D157" s="4597" t="s">
        <v>2881</v>
      </c>
      <c r="E157" s="4597" t="s">
        <v>2878</v>
      </c>
      <c r="F157" s="4597" t="s">
        <v>2882</v>
      </c>
      <c r="G157" s="4597" t="s">
        <v>2883</v>
      </c>
      <c r="H157" s="4597" t="s">
        <v>22</v>
      </c>
      <c r="I157" s="4597" t="s">
        <v>803</v>
      </c>
    </row>
    <row customHeight="1" ht="11.25">
      <c r="A158" s="4597" t="s">
        <v>2322</v>
      </c>
      <c r="B158" s="4597" t="s">
        <v>16</v>
      </c>
      <c r="C158" s="4597" t="s">
        <v>2884</v>
      </c>
      <c r="D158" s="4597" t="s">
        <v>2885</v>
      </c>
      <c r="E158" s="4597" t="s">
        <v>2886</v>
      </c>
      <c r="F158" s="4597" t="s">
        <v>2887</v>
      </c>
      <c r="G158" s="4597" t="s">
        <v>2888</v>
      </c>
      <c r="H158" s="4597" t="s">
        <v>22</v>
      </c>
      <c r="I158" s="4597" t="s">
        <v>803</v>
      </c>
    </row>
    <row customHeight="1" ht="11.25">
      <c r="A159" s="4597" t="s">
        <v>2322</v>
      </c>
      <c r="B159" s="4597" t="s">
        <v>16</v>
      </c>
      <c r="C159" s="4597" t="s">
        <v>2889</v>
      </c>
      <c r="D159" s="4597" t="s">
        <v>2890</v>
      </c>
      <c r="E159" s="4597" t="s">
        <v>2389</v>
      </c>
      <c r="F159" s="4597" t="s">
        <v>2875</v>
      </c>
      <c r="G159" s="4597" t="s">
        <v>22</v>
      </c>
      <c r="H159" s="4597" t="s">
        <v>22</v>
      </c>
      <c r="I159" s="4597" t="s">
        <v>803</v>
      </c>
    </row>
    <row customHeight="1" ht="11.25">
      <c r="A160" s="4597" t="s">
        <v>2322</v>
      </c>
      <c r="B160" s="4597" t="s">
        <v>16</v>
      </c>
      <c r="C160" s="4597" t="s">
        <v>2891</v>
      </c>
      <c r="D160" s="4597" t="s">
        <v>2892</v>
      </c>
      <c r="E160" s="4597" t="s">
        <v>2893</v>
      </c>
      <c r="F160" s="4597" t="s">
        <v>2894</v>
      </c>
      <c r="G160" s="4597" t="s">
        <v>22</v>
      </c>
      <c r="H160" s="4597" t="s">
        <v>22</v>
      </c>
      <c r="I160" s="4597" t="s">
        <v>803</v>
      </c>
    </row>
    <row customHeight="1" ht="11.25">
      <c r="A161" s="4597" t="s">
        <v>2322</v>
      </c>
      <c r="B161" s="4597" t="s">
        <v>16</v>
      </c>
      <c r="C161" s="4597" t="s">
        <v>2895</v>
      </c>
      <c r="D161" s="4597" t="s">
        <v>2896</v>
      </c>
      <c r="E161" s="4597" t="s">
        <v>2897</v>
      </c>
      <c r="F161" s="4597" t="s">
        <v>2898</v>
      </c>
      <c r="G161" s="4597" t="s">
        <v>22</v>
      </c>
      <c r="H161" s="4597" t="s">
        <v>22</v>
      </c>
      <c r="I161" s="4597" t="s">
        <v>803</v>
      </c>
    </row>
    <row customHeight="1" ht="11.25">
      <c r="A162" s="4597" t="s">
        <v>2322</v>
      </c>
      <c r="B162" s="4597" t="s">
        <v>16</v>
      </c>
      <c r="C162" s="4597" t="s">
        <v>2899</v>
      </c>
      <c r="D162" s="4597" t="s">
        <v>2900</v>
      </c>
      <c r="E162" s="4597" t="s">
        <v>2901</v>
      </c>
      <c r="F162" s="4597" t="s">
        <v>2902</v>
      </c>
      <c r="G162" s="4597" t="s">
        <v>22</v>
      </c>
      <c r="H162" s="4597" t="s">
        <v>22</v>
      </c>
      <c r="I162" s="4597" t="s">
        <v>803</v>
      </c>
    </row>
    <row customHeight="1" ht="11.25">
      <c r="A163" s="4597" t="s">
        <v>2322</v>
      </c>
      <c r="B163" s="4597" t="s">
        <v>16</v>
      </c>
      <c r="C163" s="4597" t="s">
        <v>2903</v>
      </c>
      <c r="D163" s="4597" t="s">
        <v>2904</v>
      </c>
      <c r="E163" s="4597" t="s">
        <v>2905</v>
      </c>
      <c r="F163" s="4597" t="s">
        <v>2906</v>
      </c>
      <c r="G163" s="4597" t="s">
        <v>22</v>
      </c>
      <c r="H163" s="4597" t="s">
        <v>22</v>
      </c>
      <c r="I163" s="4597" t="s">
        <v>803</v>
      </c>
    </row>
    <row customHeight="1" ht="11.25">
      <c r="A164" s="4597" t="s">
        <v>2322</v>
      </c>
      <c r="B164" s="4597" t="s">
        <v>16</v>
      </c>
      <c r="C164" s="4597" t="s">
        <v>2907</v>
      </c>
      <c r="D164" s="4597" t="s">
        <v>2908</v>
      </c>
      <c r="E164" s="4597" t="s">
        <v>2839</v>
      </c>
      <c r="F164" s="4597" t="s">
        <v>2909</v>
      </c>
      <c r="G164" s="4597" t="s">
        <v>22</v>
      </c>
      <c r="H164" s="4597" t="s">
        <v>22</v>
      </c>
      <c r="I164" s="4597" t="s">
        <v>803</v>
      </c>
    </row>
    <row customHeight="1" ht="11.25">
      <c r="A165" s="4597" t="s">
        <v>2322</v>
      </c>
      <c r="B165" s="4597" t="s">
        <v>16</v>
      </c>
      <c r="C165" s="4597" t="s">
        <v>2910</v>
      </c>
      <c r="D165" s="4597" t="s">
        <v>2911</v>
      </c>
      <c r="E165" s="4597" t="s">
        <v>2912</v>
      </c>
      <c r="F165" s="4597" t="s">
        <v>2906</v>
      </c>
      <c r="G165" s="4597" t="s">
        <v>2888</v>
      </c>
      <c r="H165" s="4597" t="s">
        <v>22</v>
      </c>
      <c r="I165" s="4597" t="s">
        <v>803</v>
      </c>
    </row>
    <row customHeight="1" ht="11.25">
      <c r="A166" s="4597" t="s">
        <v>2322</v>
      </c>
      <c r="B166" s="4597" t="s">
        <v>16</v>
      </c>
      <c r="C166" s="4597" t="s">
        <v>2374</v>
      </c>
      <c r="D166" s="4597" t="s">
        <v>2375</v>
      </c>
      <c r="E166" s="4597" t="s">
        <v>2376</v>
      </c>
      <c r="F166" s="4597" t="s">
        <v>2369</v>
      </c>
      <c r="G166" s="4597" t="s">
        <v>2377</v>
      </c>
      <c r="H166" s="4597" t="s">
        <v>22</v>
      </c>
      <c r="I166" s="4597" t="s">
        <v>889</v>
      </c>
    </row>
    <row customHeight="1" ht="11.25">
      <c r="A167" s="4597" t="s">
        <v>2322</v>
      </c>
      <c r="B167" s="4597" t="s">
        <v>16</v>
      </c>
      <c r="C167" s="4597" t="s">
        <v>2378</v>
      </c>
      <c r="D167" s="4597" t="s">
        <v>2379</v>
      </c>
      <c r="E167" s="4597" t="s">
        <v>2380</v>
      </c>
      <c r="F167" s="4597" t="s">
        <v>2381</v>
      </c>
      <c r="G167" s="4597" t="s">
        <v>22</v>
      </c>
      <c r="H167" s="4597" t="s">
        <v>22</v>
      </c>
      <c r="I167" s="4597" t="s">
        <v>889</v>
      </c>
    </row>
    <row customHeight="1" ht="11.25">
      <c r="A168" s="4597" t="s">
        <v>2322</v>
      </c>
      <c r="B168" s="4597" t="s">
        <v>16</v>
      </c>
      <c r="C168" s="4597" t="s">
        <v>2387</v>
      </c>
      <c r="D168" s="4597" t="s">
        <v>2388</v>
      </c>
      <c r="E168" s="4597" t="s">
        <v>2389</v>
      </c>
      <c r="F168" s="4597" t="s">
        <v>2390</v>
      </c>
      <c r="G168" s="4597" t="s">
        <v>22</v>
      </c>
      <c r="H168" s="4597" t="s">
        <v>22</v>
      </c>
      <c r="I168" s="4597" t="s">
        <v>889</v>
      </c>
    </row>
    <row customHeight="1" ht="11.25">
      <c r="A169" s="4597" t="s">
        <v>2322</v>
      </c>
      <c r="B169" s="4597" t="s">
        <v>16</v>
      </c>
      <c r="C169" s="4597" t="s">
        <v>2413</v>
      </c>
      <c r="D169" s="4597" t="s">
        <v>2414</v>
      </c>
      <c r="E169" s="4597" t="s">
        <v>2415</v>
      </c>
      <c r="F169" s="4597" t="s">
        <v>2369</v>
      </c>
      <c r="G169" s="4597" t="s">
        <v>22</v>
      </c>
      <c r="H169" s="4597" t="s">
        <v>22</v>
      </c>
      <c r="I169" s="4597" t="s">
        <v>889</v>
      </c>
    </row>
    <row customHeight="1" ht="11.25">
      <c r="A170" s="4597" t="s">
        <v>2322</v>
      </c>
      <c r="B170" s="4597" t="s">
        <v>16</v>
      </c>
      <c r="C170" s="4597" t="s">
        <v>2416</v>
      </c>
      <c r="D170" s="4597" t="s">
        <v>2417</v>
      </c>
      <c r="E170" s="4597" t="s">
        <v>2418</v>
      </c>
      <c r="F170" s="4597" t="s">
        <v>2419</v>
      </c>
      <c r="G170" s="4597" t="s">
        <v>22</v>
      </c>
      <c r="H170" s="4597" t="s">
        <v>22</v>
      </c>
      <c r="I170" s="4597" t="s">
        <v>889</v>
      </c>
    </row>
    <row customHeight="1" ht="11.25">
      <c r="A171" s="4597" t="s">
        <v>2322</v>
      </c>
      <c r="B171" s="4597" t="s">
        <v>16</v>
      </c>
      <c r="C171" s="4597" t="s">
        <v>2448</v>
      </c>
      <c r="D171" s="4597" t="s">
        <v>2449</v>
      </c>
      <c r="E171" s="4597" t="s">
        <v>2450</v>
      </c>
      <c r="F171" s="4597" t="s">
        <v>2451</v>
      </c>
      <c r="G171" s="4597" t="s">
        <v>22</v>
      </c>
      <c r="H171" s="4597" t="s">
        <v>22</v>
      </c>
      <c r="I171" s="4597" t="s">
        <v>889</v>
      </c>
    </row>
    <row customHeight="1" ht="11.25">
      <c r="A172" s="4597" t="s">
        <v>2322</v>
      </c>
      <c r="B172" s="4597" t="s">
        <v>16</v>
      </c>
      <c r="C172" s="4597" t="s">
        <v>2452</v>
      </c>
      <c r="D172" s="4597" t="s">
        <v>2453</v>
      </c>
      <c r="E172" s="4597" t="s">
        <v>2454</v>
      </c>
      <c r="F172" s="4597" t="s">
        <v>2455</v>
      </c>
      <c r="G172" s="4597" t="s">
        <v>22</v>
      </c>
      <c r="H172" s="4597" t="s">
        <v>22</v>
      </c>
      <c r="I172" s="4597" t="s">
        <v>889</v>
      </c>
    </row>
    <row customHeight="1" ht="11.25">
      <c r="A173" s="4597" t="s">
        <v>2322</v>
      </c>
      <c r="B173" s="4597" t="s">
        <v>16</v>
      </c>
      <c r="C173" s="4597" t="s">
        <v>2456</v>
      </c>
      <c r="D173" s="4597" t="s">
        <v>2457</v>
      </c>
      <c r="E173" s="4597" t="s">
        <v>2458</v>
      </c>
      <c r="F173" s="4597" t="s">
        <v>2459</v>
      </c>
      <c r="G173" s="4597" t="s">
        <v>22</v>
      </c>
      <c r="H173" s="4597" t="s">
        <v>22</v>
      </c>
      <c r="I173" s="4597" t="s">
        <v>889</v>
      </c>
    </row>
    <row customHeight="1" ht="11.25">
      <c r="A174" s="4597" t="s">
        <v>2322</v>
      </c>
      <c r="B174" s="4597" t="s">
        <v>16</v>
      </c>
      <c r="C174" s="4597" t="s">
        <v>2464</v>
      </c>
      <c r="D174" s="4597" t="s">
        <v>2465</v>
      </c>
      <c r="E174" s="4597" t="s">
        <v>2466</v>
      </c>
      <c r="F174" s="4597" t="s">
        <v>2381</v>
      </c>
      <c r="G174" s="4597" t="s">
        <v>2467</v>
      </c>
      <c r="H174" s="4597" t="s">
        <v>22</v>
      </c>
      <c r="I174" s="4597" t="s">
        <v>889</v>
      </c>
    </row>
    <row customHeight="1" ht="11.25">
      <c r="A175" s="4597" t="s">
        <v>2322</v>
      </c>
      <c r="B175" s="4597" t="s">
        <v>16</v>
      </c>
      <c r="C175" s="4597" t="s">
        <v>2479</v>
      </c>
      <c r="D175" s="4597" t="s">
        <v>2480</v>
      </c>
      <c r="E175" s="4597" t="s">
        <v>2481</v>
      </c>
      <c r="F175" s="4597" t="s">
        <v>2459</v>
      </c>
      <c r="G175" s="4597" t="s">
        <v>22</v>
      </c>
      <c r="H175" s="4597" t="s">
        <v>22</v>
      </c>
      <c r="I175" s="4597" t="s">
        <v>889</v>
      </c>
    </row>
    <row customHeight="1" ht="11.25">
      <c r="A176" s="4597" t="s">
        <v>2322</v>
      </c>
      <c r="B176" s="4597" t="s">
        <v>16</v>
      </c>
      <c r="C176" s="4597" t="s">
        <v>2486</v>
      </c>
      <c r="D176" s="4597" t="s">
        <v>2487</v>
      </c>
      <c r="E176" s="4597" t="s">
        <v>2488</v>
      </c>
      <c r="F176" s="4597" t="s">
        <v>2443</v>
      </c>
      <c r="G176" s="4597" t="s">
        <v>2489</v>
      </c>
      <c r="H176" s="4597" t="s">
        <v>22</v>
      </c>
      <c r="I176" s="4597" t="s">
        <v>889</v>
      </c>
    </row>
    <row customHeight="1" ht="11.25">
      <c r="A177" s="4597" t="s">
        <v>2322</v>
      </c>
      <c r="B177" s="4597" t="s">
        <v>16</v>
      </c>
      <c r="C177" s="4597" t="s">
        <v>2490</v>
      </c>
      <c r="D177" s="4597" t="s">
        <v>2491</v>
      </c>
      <c r="E177" s="4597" t="s">
        <v>2492</v>
      </c>
      <c r="F177" s="4597" t="s">
        <v>2493</v>
      </c>
      <c r="G177" s="4597" t="s">
        <v>22</v>
      </c>
      <c r="H177" s="4597" t="s">
        <v>22</v>
      </c>
      <c r="I177" s="4597" t="s">
        <v>889</v>
      </c>
    </row>
    <row customHeight="1" ht="11.25">
      <c r="A178" s="4597" t="s">
        <v>2322</v>
      </c>
      <c r="B178" s="4597" t="s">
        <v>16</v>
      </c>
      <c r="C178" s="4597" t="s">
        <v>2498</v>
      </c>
      <c r="D178" s="4597" t="s">
        <v>2499</v>
      </c>
      <c r="E178" s="4597" t="s">
        <v>2500</v>
      </c>
      <c r="F178" s="4597" t="s">
        <v>2412</v>
      </c>
      <c r="G178" s="4597" t="s">
        <v>22</v>
      </c>
      <c r="H178" s="4597" t="s">
        <v>22</v>
      </c>
      <c r="I178" s="4597" t="s">
        <v>889</v>
      </c>
    </row>
    <row customHeight="1" ht="11.25">
      <c r="A179" s="4597" t="s">
        <v>2322</v>
      </c>
      <c r="B179" s="4597" t="s">
        <v>16</v>
      </c>
      <c r="C179" s="4597" t="s">
        <v>2505</v>
      </c>
      <c r="D179" s="4597" t="s">
        <v>2506</v>
      </c>
      <c r="E179" s="4597" t="s">
        <v>2507</v>
      </c>
      <c r="F179" s="4597" t="s">
        <v>2459</v>
      </c>
      <c r="G179" s="4597" t="s">
        <v>2508</v>
      </c>
      <c r="H179" s="4597" t="s">
        <v>22</v>
      </c>
      <c r="I179" s="4597" t="s">
        <v>889</v>
      </c>
    </row>
    <row customHeight="1" ht="11.25">
      <c r="A180" s="4597" t="s">
        <v>2322</v>
      </c>
      <c r="B180" s="4597" t="s">
        <v>16</v>
      </c>
      <c r="C180" s="4597" t="s">
        <v>2512</v>
      </c>
      <c r="D180" s="4597" t="s">
        <v>2513</v>
      </c>
      <c r="E180" s="4597" t="s">
        <v>2514</v>
      </c>
      <c r="F180" s="4597" t="s">
        <v>2515</v>
      </c>
      <c r="G180" s="4597" t="s">
        <v>22</v>
      </c>
      <c r="H180" s="4597" t="s">
        <v>22</v>
      </c>
      <c r="I180" s="4597" t="s">
        <v>889</v>
      </c>
    </row>
    <row customHeight="1" ht="11.25">
      <c r="A181" s="4597" t="s">
        <v>2322</v>
      </c>
      <c r="B181" s="4597" t="s">
        <v>16</v>
      </c>
      <c r="C181" s="4597" t="s">
        <v>2526</v>
      </c>
      <c r="D181" s="4597" t="s">
        <v>2527</v>
      </c>
      <c r="E181" s="4597" t="s">
        <v>2528</v>
      </c>
      <c r="F181" s="4597" t="s">
        <v>2364</v>
      </c>
      <c r="G181" s="4597" t="s">
        <v>22</v>
      </c>
      <c r="H181" s="4597" t="s">
        <v>22</v>
      </c>
      <c r="I181" s="4597" t="s">
        <v>889</v>
      </c>
    </row>
    <row customHeight="1" ht="11.25">
      <c r="A182" s="4597" t="s">
        <v>2322</v>
      </c>
      <c r="B182" s="4597" t="s">
        <v>16</v>
      </c>
      <c r="C182" s="4597" t="s">
        <v>2553</v>
      </c>
      <c r="D182" s="4597" t="s">
        <v>2554</v>
      </c>
      <c r="E182" s="4597" t="s">
        <v>2555</v>
      </c>
      <c r="F182" s="4597" t="s">
        <v>2556</v>
      </c>
      <c r="G182" s="4597" t="s">
        <v>22</v>
      </c>
      <c r="H182" s="4597" t="s">
        <v>22</v>
      </c>
      <c r="I182" s="4597" t="s">
        <v>889</v>
      </c>
    </row>
    <row customHeight="1" ht="11.25">
      <c r="A183" s="4597" t="s">
        <v>2322</v>
      </c>
      <c r="B183" s="4597" t="s">
        <v>16</v>
      </c>
      <c r="C183" s="4597" t="s">
        <v>2560</v>
      </c>
      <c r="D183" s="4597" t="s">
        <v>2561</v>
      </c>
      <c r="E183" s="4597" t="s">
        <v>2562</v>
      </c>
      <c r="F183" s="4597" t="s">
        <v>2330</v>
      </c>
      <c r="G183" s="4597" t="s">
        <v>22</v>
      </c>
      <c r="H183" s="4597" t="s">
        <v>22</v>
      </c>
      <c r="I183" s="4597" t="s">
        <v>889</v>
      </c>
    </row>
    <row customHeight="1" ht="11.25">
      <c r="A184" s="4597" t="s">
        <v>2322</v>
      </c>
      <c r="B184" s="4597" t="s">
        <v>16</v>
      </c>
      <c r="C184" s="4597" t="s">
        <v>2563</v>
      </c>
      <c r="D184" s="4597" t="s">
        <v>2564</v>
      </c>
      <c r="E184" s="4597" t="s">
        <v>2565</v>
      </c>
      <c r="F184" s="4597" t="s">
        <v>2566</v>
      </c>
      <c r="G184" s="4597" t="s">
        <v>22</v>
      </c>
      <c r="H184" s="4597" t="s">
        <v>22</v>
      </c>
      <c r="I184" s="4597" t="s">
        <v>889</v>
      </c>
    </row>
    <row customHeight="1" ht="11.25">
      <c r="A185" s="4597" t="s">
        <v>2322</v>
      </c>
      <c r="B185" s="4597" t="s">
        <v>16</v>
      </c>
      <c r="C185" s="4597" t="s">
        <v>2590</v>
      </c>
      <c r="D185" s="4597" t="s">
        <v>2591</v>
      </c>
      <c r="E185" s="4597" t="s">
        <v>2592</v>
      </c>
      <c r="F185" s="4597" t="s">
        <v>2593</v>
      </c>
      <c r="G185" s="4597" t="s">
        <v>22</v>
      </c>
      <c r="H185" s="4597" t="s">
        <v>22</v>
      </c>
      <c r="I185" s="4597" t="s">
        <v>889</v>
      </c>
    </row>
    <row customHeight="1" ht="11.25">
      <c r="A186" s="4597" t="s">
        <v>2322</v>
      </c>
      <c r="B186" s="4597" t="s">
        <v>16</v>
      </c>
      <c r="C186" s="4597" t="s">
        <v>2623</v>
      </c>
      <c r="D186" s="4597" t="s">
        <v>2624</v>
      </c>
      <c r="E186" s="4597" t="s">
        <v>2625</v>
      </c>
      <c r="F186" s="4597" t="s">
        <v>2626</v>
      </c>
      <c r="G186" s="4597" t="s">
        <v>22</v>
      </c>
      <c r="H186" s="4597" t="s">
        <v>22</v>
      </c>
      <c r="I186" s="4597" t="s">
        <v>889</v>
      </c>
    </row>
    <row customHeight="1" ht="11.25">
      <c r="A187" s="4597" t="s">
        <v>2322</v>
      </c>
      <c r="B187" s="4597" t="s">
        <v>16</v>
      </c>
      <c r="C187" s="4597" t="s">
        <v>2631</v>
      </c>
      <c r="D187" s="4597" t="s">
        <v>2632</v>
      </c>
      <c r="E187" s="4597" t="s">
        <v>2633</v>
      </c>
      <c r="F187" s="4597" t="s">
        <v>2626</v>
      </c>
      <c r="G187" s="4597" t="s">
        <v>2634</v>
      </c>
      <c r="H187" s="4597" t="s">
        <v>22</v>
      </c>
      <c r="I187" s="4597" t="s">
        <v>889</v>
      </c>
    </row>
    <row customHeight="1" ht="11.25">
      <c r="A188" s="4597" t="s">
        <v>2322</v>
      </c>
      <c r="B188" s="4597" t="s">
        <v>16</v>
      </c>
      <c r="C188" s="4597" t="s">
        <v>2639</v>
      </c>
      <c r="D188" s="4597" t="s">
        <v>2640</v>
      </c>
      <c r="E188" s="4597" t="s">
        <v>2641</v>
      </c>
      <c r="F188" s="4597" t="s">
        <v>2326</v>
      </c>
      <c r="G188" s="4597" t="s">
        <v>2642</v>
      </c>
      <c r="H188" s="4597" t="s">
        <v>22</v>
      </c>
      <c r="I188" s="4597" t="s">
        <v>889</v>
      </c>
    </row>
    <row customHeight="1" ht="11.25">
      <c r="A189" s="4597" t="s">
        <v>2322</v>
      </c>
      <c r="B189" s="4597" t="s">
        <v>16</v>
      </c>
      <c r="C189" s="4597" t="s">
        <v>2643</v>
      </c>
      <c r="D189" s="4597" t="s">
        <v>2644</v>
      </c>
      <c r="E189" s="4597" t="s">
        <v>2645</v>
      </c>
      <c r="F189" s="4597" t="s">
        <v>2436</v>
      </c>
      <c r="G189" s="4597" t="s">
        <v>2646</v>
      </c>
      <c r="H189" s="4597" t="s">
        <v>22</v>
      </c>
      <c r="I189" s="4597" t="s">
        <v>889</v>
      </c>
    </row>
    <row customHeight="1" ht="11.25">
      <c r="A190" s="4597" t="s">
        <v>2322</v>
      </c>
      <c r="B190" s="4597" t="s">
        <v>16</v>
      </c>
      <c r="C190" s="4597" t="s">
        <v>2690</v>
      </c>
      <c r="D190" s="4597" t="s">
        <v>2691</v>
      </c>
      <c r="E190" s="4597" t="s">
        <v>2692</v>
      </c>
      <c r="F190" s="4597" t="s">
        <v>2326</v>
      </c>
      <c r="G190" s="4597" t="s">
        <v>22</v>
      </c>
      <c r="H190" s="4597" t="s">
        <v>22</v>
      </c>
      <c r="I190" s="4597" t="s">
        <v>889</v>
      </c>
    </row>
    <row customHeight="1" ht="11.25">
      <c r="A191" s="4597" t="s">
        <v>2322</v>
      </c>
      <c r="B191" s="4597" t="s">
        <v>16</v>
      </c>
      <c r="C191" s="4597" t="s">
        <v>2693</v>
      </c>
      <c r="D191" s="4597" t="s">
        <v>2694</v>
      </c>
      <c r="E191" s="4597" t="s">
        <v>2695</v>
      </c>
      <c r="F191" s="4597" t="s">
        <v>2390</v>
      </c>
      <c r="G191" s="4597" t="s">
        <v>2696</v>
      </c>
      <c r="H191" s="4597" t="s">
        <v>22</v>
      </c>
      <c r="I191" s="4597" t="s">
        <v>889</v>
      </c>
    </row>
    <row customHeight="1" ht="11.25">
      <c r="A192" s="4597" t="s">
        <v>2322</v>
      </c>
      <c r="B192" s="4597" t="s">
        <v>16</v>
      </c>
      <c r="C192" s="4597" t="s">
        <v>2697</v>
      </c>
      <c r="D192" s="4597" t="s">
        <v>2698</v>
      </c>
      <c r="E192" s="4597" t="s">
        <v>2699</v>
      </c>
      <c r="F192" s="4597" t="s">
        <v>2334</v>
      </c>
      <c r="G192" s="4597" t="s">
        <v>2700</v>
      </c>
      <c r="H192" s="4597" t="s">
        <v>22</v>
      </c>
      <c r="I192" s="4597" t="s">
        <v>889</v>
      </c>
    </row>
    <row customHeight="1" ht="11.25">
      <c r="A193" s="4597" t="s">
        <v>2322</v>
      </c>
      <c r="B193" s="4597" t="s">
        <v>16</v>
      </c>
      <c r="C193" s="4597" t="s">
        <v>2913</v>
      </c>
      <c r="D193" s="4597" t="s">
        <v>2914</v>
      </c>
      <c r="E193" s="4597" t="s">
        <v>2695</v>
      </c>
      <c r="F193" s="4597" t="s">
        <v>2630</v>
      </c>
      <c r="G193" s="4597" t="s">
        <v>2915</v>
      </c>
      <c r="H193" s="4597" t="s">
        <v>22</v>
      </c>
      <c r="I193" s="4597" t="s">
        <v>889</v>
      </c>
    </row>
    <row customHeight="1" ht="11.25">
      <c r="A194" s="4597" t="s">
        <v>2322</v>
      </c>
      <c r="B194" s="4597" t="s">
        <v>16</v>
      </c>
      <c r="C194" s="4597" t="s">
        <v>13</v>
      </c>
      <c r="D194" s="4597" t="s">
        <v>45</v>
      </c>
      <c r="E194" s="4597" t="s">
        <v>48</v>
      </c>
      <c r="F194" s="4597" t="s">
        <v>50</v>
      </c>
      <c r="G194" s="4597" t="s">
        <v>22</v>
      </c>
      <c r="H194" s="4597" t="s">
        <v>22</v>
      </c>
      <c r="I194" s="4597" t="s">
        <v>889</v>
      </c>
    </row>
    <row customHeight="1" ht="11.25">
      <c r="A195" s="4597" t="s">
        <v>2322</v>
      </c>
      <c r="B195" s="4597" t="s">
        <v>16</v>
      </c>
      <c r="C195" s="4597" t="s">
        <v>2713</v>
      </c>
      <c r="D195" s="4597" t="s">
        <v>2714</v>
      </c>
      <c r="E195" s="4597" t="s">
        <v>2706</v>
      </c>
      <c r="F195" s="4597" t="s">
        <v>2715</v>
      </c>
      <c r="G195" s="4597" t="s">
        <v>22</v>
      </c>
      <c r="H195" s="4597" t="s">
        <v>22</v>
      </c>
      <c r="I195" s="4597" t="s">
        <v>889</v>
      </c>
    </row>
    <row customHeight="1" ht="11.25">
      <c r="A196" s="4597" t="s">
        <v>2322</v>
      </c>
      <c r="B196" s="4597" t="s">
        <v>16</v>
      </c>
      <c r="C196" s="4597" t="s">
        <v>2748</v>
      </c>
      <c r="D196" s="4597" t="s">
        <v>2749</v>
      </c>
      <c r="E196" s="4597" t="s">
        <v>2750</v>
      </c>
      <c r="F196" s="4597" t="s">
        <v>2390</v>
      </c>
      <c r="G196" s="4597" t="s">
        <v>2751</v>
      </c>
      <c r="H196" s="4597" t="s">
        <v>22</v>
      </c>
      <c r="I196" s="4597" t="s">
        <v>889</v>
      </c>
    </row>
    <row customHeight="1" ht="11.25">
      <c r="A197" s="4597" t="s">
        <v>2322</v>
      </c>
      <c r="B197" s="4597" t="s">
        <v>16</v>
      </c>
      <c r="C197" s="4597" t="s">
        <v>2757</v>
      </c>
      <c r="D197" s="4597" t="s">
        <v>2758</v>
      </c>
      <c r="E197" s="4597" t="s">
        <v>2759</v>
      </c>
      <c r="F197" s="4597" t="s">
        <v>2626</v>
      </c>
      <c r="G197" s="4597" t="s">
        <v>22</v>
      </c>
      <c r="H197" s="4597" t="s">
        <v>22</v>
      </c>
      <c r="I197" s="4597" t="s">
        <v>889</v>
      </c>
    </row>
    <row customHeight="1" ht="11.25">
      <c r="A198" s="4597" t="s">
        <v>2322</v>
      </c>
      <c r="B198" s="4597" t="s">
        <v>16</v>
      </c>
      <c r="C198" s="4597" t="s">
        <v>2766</v>
      </c>
      <c r="D198" s="4597" t="s">
        <v>2767</v>
      </c>
      <c r="E198" s="4597" t="s">
        <v>2768</v>
      </c>
      <c r="F198" s="4597" t="s">
        <v>2769</v>
      </c>
      <c r="G198" s="4597" t="s">
        <v>22</v>
      </c>
      <c r="H198" s="4597" t="s">
        <v>22</v>
      </c>
      <c r="I198" s="4597" t="s">
        <v>889</v>
      </c>
    </row>
    <row customHeight="1" ht="11.25">
      <c r="A199" s="4597" t="s">
        <v>2322</v>
      </c>
      <c r="B199" s="4597" t="s">
        <v>16</v>
      </c>
      <c r="C199" s="4597" t="s">
        <v>2770</v>
      </c>
      <c r="D199" s="4597" t="s">
        <v>2771</v>
      </c>
      <c r="E199" s="4597" t="s">
        <v>2772</v>
      </c>
      <c r="F199" s="4597" t="s">
        <v>2451</v>
      </c>
      <c r="G199" s="4597" t="s">
        <v>2773</v>
      </c>
      <c r="H199" s="4597" t="s">
        <v>22</v>
      </c>
      <c r="I199" s="4597" t="s">
        <v>889</v>
      </c>
    </row>
    <row customHeight="1" ht="11.25">
      <c r="A200" s="4597" t="s">
        <v>2322</v>
      </c>
      <c r="B200" s="4597" t="s">
        <v>16</v>
      </c>
      <c r="C200" s="4597" t="s">
        <v>2777</v>
      </c>
      <c r="D200" s="4597" t="s">
        <v>2778</v>
      </c>
      <c r="E200" s="4597" t="s">
        <v>2779</v>
      </c>
      <c r="F200" s="4597" t="s">
        <v>2412</v>
      </c>
      <c r="G200" s="4597" t="s">
        <v>2780</v>
      </c>
      <c r="H200" s="4597" t="s">
        <v>22</v>
      </c>
      <c r="I200" s="4597" t="s">
        <v>889</v>
      </c>
    </row>
    <row customHeight="1" ht="11.25">
      <c r="A201" s="4597" t="s">
        <v>2322</v>
      </c>
      <c r="B201" s="4597" t="s">
        <v>16</v>
      </c>
      <c r="C201" s="4597" t="s">
        <v>2784</v>
      </c>
      <c r="D201" s="4597" t="s">
        <v>2785</v>
      </c>
      <c r="E201" s="4597" t="s">
        <v>2786</v>
      </c>
      <c r="F201" s="4597" t="s">
        <v>2769</v>
      </c>
      <c r="G201" s="4597" t="s">
        <v>22</v>
      </c>
      <c r="H201" s="4597" t="s">
        <v>22</v>
      </c>
      <c r="I201" s="4597" t="s">
        <v>889</v>
      </c>
    </row>
    <row customHeight="1" ht="11.25">
      <c r="A202" s="4597" t="s">
        <v>2322</v>
      </c>
      <c r="B202" s="4597" t="s">
        <v>16</v>
      </c>
      <c r="C202" s="4597" t="s">
        <v>2787</v>
      </c>
      <c r="D202" s="4597" t="s">
        <v>2788</v>
      </c>
      <c r="E202" s="4597" t="s">
        <v>2789</v>
      </c>
      <c r="F202" s="4597" t="s">
        <v>2790</v>
      </c>
      <c r="G202" s="4597" t="s">
        <v>22</v>
      </c>
      <c r="H202" s="4597" t="s">
        <v>22</v>
      </c>
      <c r="I202" s="4597" t="s">
        <v>889</v>
      </c>
    </row>
    <row customHeight="1" ht="11.25">
      <c r="A203" s="4597" t="s">
        <v>2322</v>
      </c>
      <c r="B203" s="4597" t="s">
        <v>16</v>
      </c>
      <c r="C203" s="4597" t="s">
        <v>2797</v>
      </c>
      <c r="D203" s="4597" t="s">
        <v>2798</v>
      </c>
      <c r="E203" s="4597" t="s">
        <v>2799</v>
      </c>
      <c r="F203" s="4597" t="s">
        <v>2800</v>
      </c>
      <c r="G203" s="4597" t="s">
        <v>22</v>
      </c>
      <c r="H203" s="4597" t="s">
        <v>22</v>
      </c>
      <c r="I203" s="4597" t="s">
        <v>889</v>
      </c>
    </row>
    <row customHeight="1" ht="11.25">
      <c r="A204" s="4597" t="s">
        <v>2322</v>
      </c>
      <c r="B204" s="4597" t="s">
        <v>16</v>
      </c>
      <c r="C204" s="4597" t="s">
        <v>2807</v>
      </c>
      <c r="D204" s="4597" t="s">
        <v>2808</v>
      </c>
      <c r="E204" s="4597" t="s">
        <v>2809</v>
      </c>
      <c r="F204" s="4597" t="s">
        <v>2390</v>
      </c>
      <c r="G204" s="4597" t="s">
        <v>22</v>
      </c>
      <c r="H204" s="4597" t="s">
        <v>22</v>
      </c>
      <c r="I204" s="4597" t="s">
        <v>889</v>
      </c>
    </row>
    <row customHeight="1" ht="11.25">
      <c r="A205" s="4597" t="s">
        <v>2322</v>
      </c>
      <c r="B205" s="4597" t="s">
        <v>16</v>
      </c>
      <c r="C205" s="4597" t="s">
        <v>2820</v>
      </c>
      <c r="D205" s="4597" t="s">
        <v>2821</v>
      </c>
      <c r="E205" s="4597" t="s">
        <v>2822</v>
      </c>
      <c r="F205" s="4597" t="s">
        <v>2394</v>
      </c>
      <c r="G205" s="4597" t="s">
        <v>22</v>
      </c>
      <c r="H205" s="4597" t="s">
        <v>22</v>
      </c>
      <c r="I205" s="4597" t="s">
        <v>889</v>
      </c>
    </row>
    <row customHeight="1" ht="11.25">
      <c r="A206" s="4597" t="s">
        <v>2322</v>
      </c>
      <c r="B206" s="4597" t="s">
        <v>16</v>
      </c>
      <c r="C206" s="4597" t="s">
        <v>22</v>
      </c>
      <c r="D206" s="4597" t="s">
        <v>2841</v>
      </c>
      <c r="E206" s="4597" t="s">
        <v>2842</v>
      </c>
      <c r="F206" s="4597" t="s">
        <v>2589</v>
      </c>
      <c r="G206" s="4597" t="s">
        <v>22</v>
      </c>
      <c r="H206" s="4597" t="s">
        <v>22</v>
      </c>
      <c r="I206" s="4597" t="s">
        <v>889</v>
      </c>
    </row>
    <row customHeight="1" ht="11.25">
      <c r="A207" s="4597" t="s">
        <v>2322</v>
      </c>
      <c r="B207" s="4597" t="s">
        <v>16</v>
      </c>
      <c r="C207" s="4597" t="s">
        <v>2847</v>
      </c>
      <c r="D207" s="4597" t="s">
        <v>2848</v>
      </c>
      <c r="E207" s="4597" t="s">
        <v>2849</v>
      </c>
      <c r="F207" s="4597" t="s">
        <v>2364</v>
      </c>
      <c r="G207" s="4597" t="s">
        <v>22</v>
      </c>
      <c r="H207" s="4597" t="s">
        <v>22</v>
      </c>
      <c r="I207" s="4597" t="s">
        <v>889</v>
      </c>
    </row>
    <row customHeight="1" ht="11.25">
      <c r="A208" s="4597" t="s">
        <v>2322</v>
      </c>
      <c r="B208" s="4597" t="s">
        <v>16</v>
      </c>
      <c r="C208" s="4597" t="s">
        <v>2850</v>
      </c>
      <c r="D208" s="4597" t="s">
        <v>2851</v>
      </c>
      <c r="E208" s="4597" t="s">
        <v>2845</v>
      </c>
      <c r="F208" s="4597" t="s">
        <v>2852</v>
      </c>
      <c r="G208" s="4597" t="s">
        <v>22</v>
      </c>
      <c r="H208" s="4597" t="s">
        <v>22</v>
      </c>
      <c r="I208" s="4597" t="s">
        <v>889</v>
      </c>
    </row>
    <row customHeight="1" ht="11.25">
      <c r="A209" s="4597" t="s">
        <v>2322</v>
      </c>
      <c r="B209" s="4597" t="s">
        <v>16</v>
      </c>
      <c r="C209" s="4597" t="s">
        <v>2876</v>
      </c>
      <c r="D209" s="4597" t="s">
        <v>2877</v>
      </c>
      <c r="E209" s="4597" t="s">
        <v>2878</v>
      </c>
      <c r="F209" s="4597" t="s">
        <v>2879</v>
      </c>
      <c r="G209" s="4597" t="s">
        <v>22</v>
      </c>
      <c r="H209" s="4597" t="s">
        <v>22</v>
      </c>
      <c r="I209" s="4597" t="s">
        <v>889</v>
      </c>
    </row>
    <row customHeight="1" ht="11.25">
      <c r="A210" s="4597" t="s">
        <v>2322</v>
      </c>
      <c r="B210" s="4597" t="s">
        <v>16</v>
      </c>
      <c r="C210" s="4597" t="s">
        <v>2880</v>
      </c>
      <c r="D210" s="4597" t="s">
        <v>2881</v>
      </c>
      <c r="E210" s="4597" t="s">
        <v>2878</v>
      </c>
      <c r="F210" s="4597" t="s">
        <v>2882</v>
      </c>
      <c r="G210" s="4597" t="s">
        <v>2883</v>
      </c>
      <c r="H210" s="4597" t="s">
        <v>22</v>
      </c>
      <c r="I210" s="4597" t="s">
        <v>889</v>
      </c>
    </row>
    <row customHeight="1" ht="11.25">
      <c r="A211" s="4597" t="s">
        <v>2322</v>
      </c>
      <c r="B211" s="4597" t="s">
        <v>16</v>
      </c>
      <c r="C211" s="4597" t="s">
        <v>2889</v>
      </c>
      <c r="D211" s="4597" t="s">
        <v>2890</v>
      </c>
      <c r="E211" s="4597" t="s">
        <v>2389</v>
      </c>
      <c r="F211" s="4597" t="s">
        <v>2875</v>
      </c>
      <c r="G211" s="4597" t="s">
        <v>22</v>
      </c>
      <c r="H211" s="4597" t="s">
        <v>22</v>
      </c>
      <c r="I211" s="4597" t="s">
        <v>889</v>
      </c>
    </row>
    <row customHeight="1" ht="11.25">
      <c r="A212" s="4597" t="s">
        <v>2322</v>
      </c>
      <c r="B212" s="4597" t="s">
        <v>16</v>
      </c>
      <c r="C212" s="4597" t="s">
        <v>2895</v>
      </c>
      <c r="D212" s="4597" t="s">
        <v>2896</v>
      </c>
      <c r="E212" s="4597" t="s">
        <v>2897</v>
      </c>
      <c r="F212" s="4597" t="s">
        <v>2898</v>
      </c>
      <c r="G212" s="4597" t="s">
        <v>22</v>
      </c>
      <c r="H212" s="4597" t="s">
        <v>22</v>
      </c>
      <c r="I212" s="4597" t="s">
        <v>889</v>
      </c>
    </row>
    <row customHeight="1" ht="11.25">
      <c r="A213" s="4597" t="s">
        <v>2322</v>
      </c>
      <c r="B213" s="4597" t="s">
        <v>16</v>
      </c>
      <c r="C213" s="4597" t="s">
        <v>2331</v>
      </c>
      <c r="D213" s="4597" t="s">
        <v>2332</v>
      </c>
      <c r="E213" s="4597" t="s">
        <v>2333</v>
      </c>
      <c r="F213" s="4597" t="s">
        <v>2334</v>
      </c>
      <c r="G213" s="4597" t="s">
        <v>22</v>
      </c>
      <c r="H213" s="4597" t="s">
        <v>22</v>
      </c>
      <c r="I213" s="4597" t="s">
        <v>849</v>
      </c>
    </row>
    <row customHeight="1" ht="11.25">
      <c r="A214" s="4597" t="s">
        <v>2322</v>
      </c>
      <c r="B214" s="4597" t="s">
        <v>16</v>
      </c>
      <c r="C214" s="4597" t="s">
        <v>2361</v>
      </c>
      <c r="D214" s="4597" t="s">
        <v>2362</v>
      </c>
      <c r="E214" s="4597" t="s">
        <v>2363</v>
      </c>
      <c r="F214" s="4597" t="s">
        <v>2364</v>
      </c>
      <c r="G214" s="4597" t="s">
        <v>2365</v>
      </c>
      <c r="H214" s="4597" t="s">
        <v>22</v>
      </c>
      <c r="I214" s="4597" t="s">
        <v>849</v>
      </c>
    </row>
    <row customHeight="1" ht="11.25">
      <c r="A215" s="4597" t="s">
        <v>2322</v>
      </c>
      <c r="B215" s="4597" t="s">
        <v>16</v>
      </c>
      <c r="C215" s="4597" t="s">
        <v>2916</v>
      </c>
      <c r="D215" s="4597" t="s">
        <v>2917</v>
      </c>
      <c r="E215" s="4597" t="s">
        <v>2918</v>
      </c>
      <c r="F215" s="4597" t="s">
        <v>2426</v>
      </c>
      <c r="G215" s="4597" t="s">
        <v>22</v>
      </c>
      <c r="H215" s="4597" t="s">
        <v>22</v>
      </c>
      <c r="I215" s="4597" t="s">
        <v>849</v>
      </c>
    </row>
    <row customHeight="1" ht="11.25">
      <c r="A216" s="4597" t="s">
        <v>2322</v>
      </c>
      <c r="B216" s="4597" t="s">
        <v>16</v>
      </c>
      <c r="C216" s="4597" t="s">
        <v>2919</v>
      </c>
      <c r="D216" s="4597" t="s">
        <v>2920</v>
      </c>
      <c r="E216" s="4597" t="s">
        <v>2921</v>
      </c>
      <c r="F216" s="4597" t="s">
        <v>2922</v>
      </c>
      <c r="G216" s="4597" t="s">
        <v>22</v>
      </c>
      <c r="H216" s="4597" t="s">
        <v>22</v>
      </c>
      <c r="I216" s="4597" t="s">
        <v>849</v>
      </c>
    </row>
    <row customHeight="1" ht="11.25">
      <c r="A217" s="4597" t="s">
        <v>2322</v>
      </c>
      <c r="B217" s="4597" t="s">
        <v>16</v>
      </c>
      <c r="C217" s="4597" t="s">
        <v>2398</v>
      </c>
      <c r="D217" s="4597" t="s">
        <v>2399</v>
      </c>
      <c r="E217" s="4597" t="s">
        <v>2400</v>
      </c>
      <c r="F217" s="4597" t="s">
        <v>2401</v>
      </c>
      <c r="G217" s="4597" t="s">
        <v>22</v>
      </c>
      <c r="H217" s="4597" t="s">
        <v>22</v>
      </c>
      <c r="I217" s="4597" t="s">
        <v>849</v>
      </c>
    </row>
    <row customHeight="1" ht="11.25">
      <c r="A218" s="4597" t="s">
        <v>2322</v>
      </c>
      <c r="B218" s="4597" t="s">
        <v>16</v>
      </c>
      <c r="C218" s="4597" t="s">
        <v>2923</v>
      </c>
      <c r="D218" s="4597" t="s">
        <v>2924</v>
      </c>
      <c r="E218" s="4597" t="s">
        <v>2925</v>
      </c>
      <c r="F218" s="4597" t="s">
        <v>2570</v>
      </c>
      <c r="G218" s="4597" t="s">
        <v>2926</v>
      </c>
      <c r="H218" s="4597" t="s">
        <v>22</v>
      </c>
      <c r="I218" s="4597" t="s">
        <v>849</v>
      </c>
    </row>
    <row customHeight="1" ht="11.25">
      <c r="A219" s="4597" t="s">
        <v>2322</v>
      </c>
      <c r="B219" s="4597" t="s">
        <v>16</v>
      </c>
      <c r="C219" s="4597" t="s">
        <v>2416</v>
      </c>
      <c r="D219" s="4597" t="s">
        <v>2417</v>
      </c>
      <c r="E219" s="4597" t="s">
        <v>2418</v>
      </c>
      <c r="F219" s="4597" t="s">
        <v>2419</v>
      </c>
      <c r="G219" s="4597" t="s">
        <v>22</v>
      </c>
      <c r="H219" s="4597" t="s">
        <v>22</v>
      </c>
      <c r="I219" s="4597" t="s">
        <v>849</v>
      </c>
    </row>
    <row customHeight="1" ht="11.25">
      <c r="A220" s="4597" t="s">
        <v>2322</v>
      </c>
      <c r="B220" s="4597" t="s">
        <v>16</v>
      </c>
      <c r="C220" s="4597" t="s">
        <v>2927</v>
      </c>
      <c r="D220" s="4597" t="s">
        <v>2928</v>
      </c>
      <c r="E220" s="4597" t="s">
        <v>2929</v>
      </c>
      <c r="F220" s="4597" t="s">
        <v>2589</v>
      </c>
      <c r="G220" s="4597" t="s">
        <v>2930</v>
      </c>
      <c r="H220" s="4597" t="s">
        <v>22</v>
      </c>
      <c r="I220" s="4597" t="s">
        <v>849</v>
      </c>
    </row>
    <row customHeight="1" ht="11.25">
      <c r="A221" s="4597" t="s">
        <v>2322</v>
      </c>
      <c r="B221" s="4597" t="s">
        <v>16</v>
      </c>
      <c r="C221" s="4597" t="s">
        <v>2931</v>
      </c>
      <c r="D221" s="4597" t="s">
        <v>2932</v>
      </c>
      <c r="E221" s="4597" t="s">
        <v>2933</v>
      </c>
      <c r="F221" s="4597" t="s">
        <v>2515</v>
      </c>
      <c r="G221" s="4597" t="s">
        <v>22</v>
      </c>
      <c r="H221" s="4597" t="s">
        <v>2934</v>
      </c>
      <c r="I221" s="4597" t="s">
        <v>849</v>
      </c>
    </row>
    <row customHeight="1" ht="11.25">
      <c r="A222" s="4597" t="s">
        <v>2322</v>
      </c>
      <c r="B222" s="4597" t="s">
        <v>16</v>
      </c>
      <c r="C222" s="4597" t="s">
        <v>2935</v>
      </c>
      <c r="D222" s="4597" t="s">
        <v>2936</v>
      </c>
      <c r="E222" s="4597" t="s">
        <v>2937</v>
      </c>
      <c r="F222" s="4597" t="s">
        <v>570</v>
      </c>
      <c r="G222" s="4597" t="s">
        <v>22</v>
      </c>
      <c r="H222" s="4597" t="s">
        <v>22</v>
      </c>
      <c r="I222" s="4597" t="s">
        <v>849</v>
      </c>
    </row>
    <row customHeight="1" ht="11.25">
      <c r="A223" s="4597" t="s">
        <v>2322</v>
      </c>
      <c r="B223" s="4597" t="s">
        <v>16</v>
      </c>
      <c r="C223" s="4597" t="s">
        <v>2938</v>
      </c>
      <c r="D223" s="4597" t="s">
        <v>2939</v>
      </c>
      <c r="E223" s="4597" t="s">
        <v>2940</v>
      </c>
      <c r="F223" s="4597" t="s">
        <v>2593</v>
      </c>
      <c r="G223" s="4597" t="s">
        <v>2941</v>
      </c>
      <c r="H223" s="4597" t="s">
        <v>22</v>
      </c>
      <c r="I223" s="4597" t="s">
        <v>849</v>
      </c>
    </row>
    <row customHeight="1" ht="11.25">
      <c r="A224" s="4597" t="s">
        <v>2322</v>
      </c>
      <c r="B224" s="4597" t="s">
        <v>16</v>
      </c>
      <c r="C224" s="4597" t="s">
        <v>2437</v>
      </c>
      <c r="D224" s="4597" t="s">
        <v>2438</v>
      </c>
      <c r="E224" s="4597" t="s">
        <v>2439</v>
      </c>
      <c r="F224" s="4597" t="s">
        <v>2330</v>
      </c>
      <c r="G224" s="4597" t="s">
        <v>22</v>
      </c>
      <c r="H224" s="4597" t="s">
        <v>22</v>
      </c>
      <c r="I224" s="4597" t="s">
        <v>849</v>
      </c>
    </row>
    <row customHeight="1" ht="11.25">
      <c r="A225" s="4597" t="s">
        <v>2322</v>
      </c>
      <c r="B225" s="4597" t="s">
        <v>16</v>
      </c>
      <c r="C225" s="4597" t="s">
        <v>2942</v>
      </c>
      <c r="D225" s="4597" t="s">
        <v>2943</v>
      </c>
      <c r="E225" s="4597" t="s">
        <v>2944</v>
      </c>
      <c r="F225" s="4597" t="s">
        <v>2945</v>
      </c>
      <c r="G225" s="4597" t="s">
        <v>22</v>
      </c>
      <c r="H225" s="4597" t="s">
        <v>22</v>
      </c>
      <c r="I225" s="4597" t="s">
        <v>849</v>
      </c>
    </row>
    <row customHeight="1" ht="11.25">
      <c r="A226" s="4597" t="s">
        <v>2322</v>
      </c>
      <c r="B226" s="4597" t="s">
        <v>16</v>
      </c>
      <c r="C226" s="4597" t="s">
        <v>2946</v>
      </c>
      <c r="D226" s="4597" t="s">
        <v>2947</v>
      </c>
      <c r="E226" s="4597" t="s">
        <v>2948</v>
      </c>
      <c r="F226" s="4597" t="s">
        <v>2436</v>
      </c>
      <c r="G226" s="4597" t="s">
        <v>2747</v>
      </c>
      <c r="H226" s="4597" t="s">
        <v>22</v>
      </c>
      <c r="I226" s="4597" t="s">
        <v>849</v>
      </c>
    </row>
    <row customHeight="1" ht="11.25">
      <c r="A227" s="4597" t="s">
        <v>2322</v>
      </c>
      <c r="B227" s="4597" t="s">
        <v>16</v>
      </c>
      <c r="C227" s="4597" t="s">
        <v>2949</v>
      </c>
      <c r="D227" s="4597" t="s">
        <v>2950</v>
      </c>
      <c r="E227" s="4597" t="s">
        <v>2951</v>
      </c>
      <c r="F227" s="4597" t="s">
        <v>2952</v>
      </c>
      <c r="G227" s="4597" t="s">
        <v>22</v>
      </c>
      <c r="H227" s="4597" t="s">
        <v>22</v>
      </c>
      <c r="I227" s="4597" t="s">
        <v>849</v>
      </c>
    </row>
    <row customHeight="1" ht="11.25">
      <c r="A228" s="4597" t="s">
        <v>2322</v>
      </c>
      <c r="B228" s="4597" t="s">
        <v>16</v>
      </c>
      <c r="C228" s="4597" t="s">
        <v>2452</v>
      </c>
      <c r="D228" s="4597" t="s">
        <v>2453</v>
      </c>
      <c r="E228" s="4597" t="s">
        <v>2454</v>
      </c>
      <c r="F228" s="4597" t="s">
        <v>2455</v>
      </c>
      <c r="G228" s="4597" t="s">
        <v>22</v>
      </c>
      <c r="H228" s="4597" t="s">
        <v>22</v>
      </c>
      <c r="I228" s="4597" t="s">
        <v>849</v>
      </c>
    </row>
    <row customHeight="1" ht="11.25">
      <c r="A229" s="4597" t="s">
        <v>2322</v>
      </c>
      <c r="B229" s="4597" t="s">
        <v>16</v>
      </c>
      <c r="C229" s="4597" t="s">
        <v>2456</v>
      </c>
      <c r="D229" s="4597" t="s">
        <v>2457</v>
      </c>
      <c r="E229" s="4597" t="s">
        <v>2458</v>
      </c>
      <c r="F229" s="4597" t="s">
        <v>2459</v>
      </c>
      <c r="G229" s="4597" t="s">
        <v>22</v>
      </c>
      <c r="H229" s="4597" t="s">
        <v>22</v>
      </c>
      <c r="I229" s="4597" t="s">
        <v>849</v>
      </c>
    </row>
    <row customHeight="1" ht="11.25">
      <c r="A230" s="4597" t="s">
        <v>2322</v>
      </c>
      <c r="B230" s="4597" t="s">
        <v>16</v>
      </c>
      <c r="C230" s="4597" t="s">
        <v>2953</v>
      </c>
      <c r="D230" s="4597" t="s">
        <v>2954</v>
      </c>
      <c r="E230" s="4597" t="s">
        <v>2955</v>
      </c>
      <c r="F230" s="4597" t="s">
        <v>2548</v>
      </c>
      <c r="G230" s="4597" t="s">
        <v>22</v>
      </c>
      <c r="H230" s="4597" t="s">
        <v>22</v>
      </c>
      <c r="I230" s="4597" t="s">
        <v>849</v>
      </c>
    </row>
    <row customHeight="1" ht="11.25">
      <c r="A231" s="4597" t="s">
        <v>2322</v>
      </c>
      <c r="B231" s="4597" t="s">
        <v>16</v>
      </c>
      <c r="C231" s="4597" t="s">
        <v>2460</v>
      </c>
      <c r="D231" s="4597" t="s">
        <v>2461</v>
      </c>
      <c r="E231" s="4597" t="s">
        <v>2462</v>
      </c>
      <c r="F231" s="4597" t="s">
        <v>2463</v>
      </c>
      <c r="G231" s="4597" t="s">
        <v>22</v>
      </c>
      <c r="H231" s="4597" t="s">
        <v>22</v>
      </c>
      <c r="I231" s="4597" t="s">
        <v>849</v>
      </c>
    </row>
    <row customHeight="1" ht="11.25">
      <c r="A232" s="4597" t="s">
        <v>2322</v>
      </c>
      <c r="B232" s="4597" t="s">
        <v>16</v>
      </c>
      <c r="C232" s="4597" t="s">
        <v>2956</v>
      </c>
      <c r="D232" s="4597" t="s">
        <v>2957</v>
      </c>
      <c r="E232" s="4597" t="s">
        <v>2958</v>
      </c>
      <c r="F232" s="4597" t="s">
        <v>2515</v>
      </c>
      <c r="G232" s="4597" t="s">
        <v>2959</v>
      </c>
      <c r="H232" s="4597" t="s">
        <v>22</v>
      </c>
      <c r="I232" s="4597" t="s">
        <v>849</v>
      </c>
    </row>
    <row customHeight="1" ht="11.25">
      <c r="A233" s="4597" t="s">
        <v>2322</v>
      </c>
      <c r="B233" s="4597" t="s">
        <v>16</v>
      </c>
      <c r="C233" s="4597" t="s">
        <v>2960</v>
      </c>
      <c r="D233" s="4597" t="s">
        <v>2961</v>
      </c>
      <c r="E233" s="4597" t="s">
        <v>2962</v>
      </c>
      <c r="F233" s="4597" t="s">
        <v>2746</v>
      </c>
      <c r="G233" s="4597" t="s">
        <v>2963</v>
      </c>
      <c r="H233" s="4597" t="s">
        <v>22</v>
      </c>
      <c r="I233" s="4597" t="s">
        <v>849</v>
      </c>
    </row>
    <row customHeight="1" ht="11.25">
      <c r="A234" s="4597" t="s">
        <v>2322</v>
      </c>
      <c r="B234" s="4597" t="s">
        <v>16</v>
      </c>
      <c r="C234" s="4597" t="s">
        <v>2964</v>
      </c>
      <c r="D234" s="4597" t="s">
        <v>2961</v>
      </c>
      <c r="E234" s="4597" t="s">
        <v>2965</v>
      </c>
      <c r="F234" s="4597" t="s">
        <v>2585</v>
      </c>
      <c r="G234" s="4597" t="s">
        <v>22</v>
      </c>
      <c r="H234" s="4597" t="s">
        <v>22</v>
      </c>
      <c r="I234" s="4597" t="s">
        <v>849</v>
      </c>
    </row>
    <row customHeight="1" ht="11.25">
      <c r="A235" s="4597" t="s">
        <v>2322</v>
      </c>
      <c r="B235" s="4597" t="s">
        <v>16</v>
      </c>
      <c r="C235" s="4597" t="s">
        <v>2966</v>
      </c>
      <c r="D235" s="4597" t="s">
        <v>2961</v>
      </c>
      <c r="E235" s="4597" t="s">
        <v>2967</v>
      </c>
      <c r="F235" s="4597" t="s">
        <v>2968</v>
      </c>
      <c r="G235" s="4597" t="s">
        <v>22</v>
      </c>
      <c r="H235" s="4597" t="s">
        <v>22</v>
      </c>
      <c r="I235" s="4597" t="s">
        <v>849</v>
      </c>
    </row>
    <row customHeight="1" ht="11.25">
      <c r="A236" s="4597" t="s">
        <v>2322</v>
      </c>
      <c r="B236" s="4597" t="s">
        <v>16</v>
      </c>
      <c r="C236" s="4597" t="s">
        <v>2969</v>
      </c>
      <c r="D236" s="4597" t="s">
        <v>2970</v>
      </c>
      <c r="E236" s="4597" t="s">
        <v>2971</v>
      </c>
      <c r="F236" s="4597" t="s">
        <v>2412</v>
      </c>
      <c r="G236" s="4597" t="s">
        <v>22</v>
      </c>
      <c r="H236" s="4597" t="s">
        <v>2972</v>
      </c>
      <c r="I236" s="4597" t="s">
        <v>849</v>
      </c>
    </row>
    <row customHeight="1" ht="11.25">
      <c r="A237" s="4597" t="s">
        <v>2322</v>
      </c>
      <c r="B237" s="4597" t="s">
        <v>16</v>
      </c>
      <c r="C237" s="4597" t="s">
        <v>2973</v>
      </c>
      <c r="D237" s="4597" t="s">
        <v>2974</v>
      </c>
      <c r="E237" s="4597" t="s">
        <v>2975</v>
      </c>
      <c r="F237" s="4597" t="s">
        <v>2436</v>
      </c>
      <c r="G237" s="4597" t="s">
        <v>2976</v>
      </c>
      <c r="H237" s="4597" t="s">
        <v>22</v>
      </c>
      <c r="I237" s="4597" t="s">
        <v>849</v>
      </c>
    </row>
    <row customHeight="1" ht="11.25">
      <c r="A238" s="4597" t="s">
        <v>2322</v>
      </c>
      <c r="B238" s="4597" t="s">
        <v>16</v>
      </c>
      <c r="C238" s="4597" t="s">
        <v>2977</v>
      </c>
      <c r="D238" s="4597" t="s">
        <v>2978</v>
      </c>
      <c r="E238" s="4597" t="s">
        <v>2979</v>
      </c>
      <c r="F238" s="4597" t="s">
        <v>2548</v>
      </c>
      <c r="G238" s="4597" t="s">
        <v>22</v>
      </c>
      <c r="H238" s="4597" t="s">
        <v>22</v>
      </c>
      <c r="I238" s="4597" t="s">
        <v>849</v>
      </c>
    </row>
    <row customHeight="1" ht="11.25">
      <c r="A239" s="4597" t="s">
        <v>2322</v>
      </c>
      <c r="B239" s="4597" t="s">
        <v>16</v>
      </c>
      <c r="C239" s="4597" t="s">
        <v>2980</v>
      </c>
      <c r="D239" s="4597" t="s">
        <v>2981</v>
      </c>
      <c r="E239" s="4597" t="s">
        <v>2982</v>
      </c>
      <c r="F239" s="4597" t="s">
        <v>2983</v>
      </c>
      <c r="G239" s="4597" t="s">
        <v>2984</v>
      </c>
      <c r="H239" s="4597" t="s">
        <v>22</v>
      </c>
      <c r="I239" s="4597" t="s">
        <v>849</v>
      </c>
    </row>
    <row customHeight="1" ht="11.25">
      <c r="A240" s="4597" t="s">
        <v>2322</v>
      </c>
      <c r="B240" s="4597" t="s">
        <v>16</v>
      </c>
      <c r="C240" s="4597" t="s">
        <v>2985</v>
      </c>
      <c r="D240" s="4597" t="s">
        <v>2986</v>
      </c>
      <c r="E240" s="4597" t="s">
        <v>2987</v>
      </c>
      <c r="F240" s="4597" t="s">
        <v>2741</v>
      </c>
      <c r="G240" s="4597" t="s">
        <v>22</v>
      </c>
      <c r="H240" s="4597" t="s">
        <v>22</v>
      </c>
      <c r="I240" s="4597" t="s">
        <v>849</v>
      </c>
    </row>
    <row customHeight="1" ht="11.25">
      <c r="A241" s="4597" t="s">
        <v>2322</v>
      </c>
      <c r="B241" s="4597" t="s">
        <v>16</v>
      </c>
      <c r="C241" s="4597" t="s">
        <v>2486</v>
      </c>
      <c r="D241" s="4597" t="s">
        <v>2487</v>
      </c>
      <c r="E241" s="4597" t="s">
        <v>2488</v>
      </c>
      <c r="F241" s="4597" t="s">
        <v>2443</v>
      </c>
      <c r="G241" s="4597" t="s">
        <v>2489</v>
      </c>
      <c r="H241" s="4597" t="s">
        <v>22</v>
      </c>
      <c r="I241" s="4597" t="s">
        <v>849</v>
      </c>
    </row>
    <row customHeight="1" ht="11.25">
      <c r="A242" s="4597" t="s">
        <v>2322</v>
      </c>
      <c r="B242" s="4597" t="s">
        <v>16</v>
      </c>
      <c r="C242" s="4597" t="s">
        <v>2988</v>
      </c>
      <c r="D242" s="4597" t="s">
        <v>2989</v>
      </c>
      <c r="E242" s="4597" t="s">
        <v>2990</v>
      </c>
      <c r="F242" s="4597" t="s">
        <v>2436</v>
      </c>
      <c r="G242" s="4597" t="s">
        <v>22</v>
      </c>
      <c r="H242" s="4597" t="s">
        <v>2991</v>
      </c>
      <c r="I242" s="4597" t="s">
        <v>849</v>
      </c>
    </row>
    <row customHeight="1" ht="11.25">
      <c r="A243" s="4597" t="s">
        <v>2322</v>
      </c>
      <c r="B243" s="4597" t="s">
        <v>16</v>
      </c>
      <c r="C243" s="4597" t="s">
        <v>2992</v>
      </c>
      <c r="D243" s="4597" t="s">
        <v>2993</v>
      </c>
      <c r="E243" s="4597" t="s">
        <v>2994</v>
      </c>
      <c r="F243" s="4597" t="s">
        <v>2532</v>
      </c>
      <c r="G243" s="4597" t="s">
        <v>2995</v>
      </c>
      <c r="H243" s="4597" t="s">
        <v>22</v>
      </c>
      <c r="I243" s="4597" t="s">
        <v>849</v>
      </c>
    </row>
    <row customHeight="1" ht="11.25">
      <c r="A244" s="4597" t="s">
        <v>2322</v>
      </c>
      <c r="B244" s="4597" t="s">
        <v>16</v>
      </c>
      <c r="C244" s="4597" t="s">
        <v>2996</v>
      </c>
      <c r="D244" s="4597" t="s">
        <v>2997</v>
      </c>
      <c r="E244" s="4597" t="s">
        <v>2998</v>
      </c>
      <c r="F244" s="4597" t="s">
        <v>2556</v>
      </c>
      <c r="G244" s="4597" t="s">
        <v>22</v>
      </c>
      <c r="H244" s="4597" t="s">
        <v>22</v>
      </c>
      <c r="I244" s="4597" t="s">
        <v>849</v>
      </c>
    </row>
    <row customHeight="1" ht="11.25">
      <c r="A245" s="4597" t="s">
        <v>2322</v>
      </c>
      <c r="B245" s="4597" t="s">
        <v>16</v>
      </c>
      <c r="C245" s="4597" t="s">
        <v>2999</v>
      </c>
      <c r="D245" s="4597" t="s">
        <v>3000</v>
      </c>
      <c r="E245" s="4597" t="s">
        <v>3001</v>
      </c>
      <c r="F245" s="4597" t="s">
        <v>2677</v>
      </c>
      <c r="G245" s="4597" t="s">
        <v>3002</v>
      </c>
      <c r="H245" s="4597" t="s">
        <v>22</v>
      </c>
      <c r="I245" s="4597" t="s">
        <v>849</v>
      </c>
    </row>
    <row customHeight="1" ht="11.25">
      <c r="A246" s="4597" t="s">
        <v>2322</v>
      </c>
      <c r="B246" s="4597" t="s">
        <v>16</v>
      </c>
      <c r="C246" s="4597" t="s">
        <v>3003</v>
      </c>
      <c r="D246" s="4597" t="s">
        <v>3004</v>
      </c>
      <c r="E246" s="4597" t="s">
        <v>3005</v>
      </c>
      <c r="F246" s="4597" t="s">
        <v>2800</v>
      </c>
      <c r="G246" s="4597" t="s">
        <v>3006</v>
      </c>
      <c r="H246" s="4597" t="s">
        <v>22</v>
      </c>
      <c r="I246" s="4597" t="s">
        <v>849</v>
      </c>
    </row>
    <row customHeight="1" ht="11.25">
      <c r="A247" s="4597" t="s">
        <v>2322</v>
      </c>
      <c r="B247" s="4597" t="s">
        <v>16</v>
      </c>
      <c r="C247" s="4597" t="s">
        <v>2523</v>
      </c>
      <c r="D247" s="4597" t="s">
        <v>2524</v>
      </c>
      <c r="E247" s="4597" t="s">
        <v>2525</v>
      </c>
      <c r="F247" s="4597" t="s">
        <v>2381</v>
      </c>
      <c r="G247" s="4597" t="s">
        <v>22</v>
      </c>
      <c r="H247" s="4597" t="s">
        <v>22</v>
      </c>
      <c r="I247" s="4597" t="s">
        <v>849</v>
      </c>
    </row>
    <row customHeight="1" ht="11.25">
      <c r="A248" s="4597" t="s">
        <v>2322</v>
      </c>
      <c r="B248" s="4597" t="s">
        <v>16</v>
      </c>
      <c r="C248" s="4597" t="s">
        <v>3007</v>
      </c>
      <c r="D248" s="4597" t="s">
        <v>3008</v>
      </c>
      <c r="E248" s="4597" t="s">
        <v>3009</v>
      </c>
      <c r="F248" s="4597" t="s">
        <v>2556</v>
      </c>
      <c r="G248" s="4597" t="s">
        <v>22</v>
      </c>
      <c r="H248" s="4597" t="s">
        <v>22</v>
      </c>
      <c r="I248" s="4597" t="s">
        <v>849</v>
      </c>
    </row>
    <row customHeight="1" ht="11.25">
      <c r="A249" s="4597" t="s">
        <v>2322</v>
      </c>
      <c r="B249" s="4597" t="s">
        <v>16</v>
      </c>
      <c r="C249" s="4597" t="s">
        <v>2533</v>
      </c>
      <c r="D249" s="4597" t="s">
        <v>2534</v>
      </c>
      <c r="E249" s="4597" t="s">
        <v>2535</v>
      </c>
      <c r="F249" s="4597" t="s">
        <v>2536</v>
      </c>
      <c r="G249" s="4597" t="s">
        <v>22</v>
      </c>
      <c r="H249" s="4597" t="s">
        <v>22</v>
      </c>
      <c r="I249" s="4597" t="s">
        <v>849</v>
      </c>
    </row>
    <row customHeight="1" ht="11.25">
      <c r="A250" s="4597" t="s">
        <v>2322</v>
      </c>
      <c r="B250" s="4597" t="s">
        <v>16</v>
      </c>
      <c r="C250" s="4597" t="s">
        <v>3010</v>
      </c>
      <c r="D250" s="4597" t="s">
        <v>3011</v>
      </c>
      <c r="E250" s="4597" t="s">
        <v>3012</v>
      </c>
      <c r="F250" s="4597" t="s">
        <v>2447</v>
      </c>
      <c r="G250" s="4597" t="s">
        <v>22</v>
      </c>
      <c r="H250" s="4597" t="s">
        <v>22</v>
      </c>
      <c r="I250" s="4597" t="s">
        <v>849</v>
      </c>
    </row>
    <row customHeight="1" ht="11.25">
      <c r="A251" s="4597" t="s">
        <v>2322</v>
      </c>
      <c r="B251" s="4597" t="s">
        <v>16</v>
      </c>
      <c r="C251" s="4597" t="s">
        <v>3013</v>
      </c>
      <c r="D251" s="4597" t="s">
        <v>3014</v>
      </c>
      <c r="E251" s="4597" t="s">
        <v>3015</v>
      </c>
      <c r="F251" s="4597" t="s">
        <v>2872</v>
      </c>
      <c r="G251" s="4597" t="s">
        <v>3016</v>
      </c>
      <c r="H251" s="4597" t="s">
        <v>22</v>
      </c>
      <c r="I251" s="4597" t="s">
        <v>849</v>
      </c>
    </row>
    <row customHeight="1" ht="11.25">
      <c r="A252" s="4597" t="s">
        <v>2322</v>
      </c>
      <c r="B252" s="4597" t="s">
        <v>16</v>
      </c>
      <c r="C252" s="4597" t="s">
        <v>3017</v>
      </c>
      <c r="D252" s="4597" t="s">
        <v>3018</v>
      </c>
      <c r="E252" s="4597" t="s">
        <v>3019</v>
      </c>
      <c r="F252" s="4597" t="s">
        <v>2504</v>
      </c>
      <c r="G252" s="4597" t="s">
        <v>22</v>
      </c>
      <c r="H252" s="4597" t="s">
        <v>22</v>
      </c>
      <c r="I252" s="4597" t="s">
        <v>849</v>
      </c>
    </row>
    <row customHeight="1" ht="11.25">
      <c r="A253" s="4597" t="s">
        <v>2322</v>
      </c>
      <c r="B253" s="4597" t="s">
        <v>16</v>
      </c>
      <c r="C253" s="4597" t="s">
        <v>3020</v>
      </c>
      <c r="D253" s="4597" t="s">
        <v>3021</v>
      </c>
      <c r="E253" s="4597" t="s">
        <v>3022</v>
      </c>
      <c r="F253" s="4597" t="s">
        <v>2544</v>
      </c>
      <c r="G253" s="4597" t="s">
        <v>22</v>
      </c>
      <c r="H253" s="4597" t="s">
        <v>22</v>
      </c>
      <c r="I253" s="4597" t="s">
        <v>849</v>
      </c>
    </row>
    <row customHeight="1" ht="11.25">
      <c r="A254" s="4597" t="s">
        <v>2322</v>
      </c>
      <c r="B254" s="4597" t="s">
        <v>16</v>
      </c>
      <c r="C254" s="4597" t="s">
        <v>3023</v>
      </c>
      <c r="D254" s="4597" t="s">
        <v>3024</v>
      </c>
      <c r="E254" s="4597" t="s">
        <v>3025</v>
      </c>
      <c r="F254" s="4597" t="s">
        <v>3026</v>
      </c>
      <c r="G254" s="4597" t="s">
        <v>3027</v>
      </c>
      <c r="H254" s="4597" t="s">
        <v>22</v>
      </c>
      <c r="I254" s="4597" t="s">
        <v>849</v>
      </c>
    </row>
    <row customHeight="1" ht="11.25">
      <c r="A255" s="4597" t="s">
        <v>2322</v>
      </c>
      <c r="B255" s="4597" t="s">
        <v>16</v>
      </c>
      <c r="C255" s="4597" t="s">
        <v>3028</v>
      </c>
      <c r="D255" s="4597" t="s">
        <v>3029</v>
      </c>
      <c r="E255" s="4597" t="s">
        <v>3030</v>
      </c>
      <c r="F255" s="4597" t="s">
        <v>3031</v>
      </c>
      <c r="G255" s="4597" t="s">
        <v>22</v>
      </c>
      <c r="H255" s="4597" t="s">
        <v>22</v>
      </c>
      <c r="I255" s="4597" t="s">
        <v>849</v>
      </c>
    </row>
    <row customHeight="1" ht="11.25">
      <c r="A256" s="4597" t="s">
        <v>2322</v>
      </c>
      <c r="B256" s="4597" t="s">
        <v>16</v>
      </c>
      <c r="C256" s="4597" t="s">
        <v>3032</v>
      </c>
      <c r="D256" s="4597" t="s">
        <v>3033</v>
      </c>
      <c r="E256" s="4597" t="s">
        <v>3034</v>
      </c>
      <c r="F256" s="4597" t="s">
        <v>2593</v>
      </c>
      <c r="G256" s="4597" t="s">
        <v>3035</v>
      </c>
      <c r="H256" s="4597" t="s">
        <v>22</v>
      </c>
      <c r="I256" s="4597" t="s">
        <v>849</v>
      </c>
    </row>
    <row customHeight="1" ht="11.25">
      <c r="A257" s="4597" t="s">
        <v>2322</v>
      </c>
      <c r="B257" s="4597" t="s">
        <v>16</v>
      </c>
      <c r="C257" s="4597" t="s">
        <v>2537</v>
      </c>
      <c r="D257" s="4597" t="s">
        <v>2538</v>
      </c>
      <c r="E257" s="4597" t="s">
        <v>2539</v>
      </c>
      <c r="F257" s="4597" t="s">
        <v>2540</v>
      </c>
      <c r="G257" s="4597" t="s">
        <v>22</v>
      </c>
      <c r="H257" s="4597" t="s">
        <v>22</v>
      </c>
      <c r="I257" s="4597" t="s">
        <v>849</v>
      </c>
    </row>
    <row customHeight="1" ht="11.25">
      <c r="A258" s="4597" t="s">
        <v>2322</v>
      </c>
      <c r="B258" s="4597" t="s">
        <v>16</v>
      </c>
      <c r="C258" s="4597" t="s">
        <v>2549</v>
      </c>
      <c r="D258" s="4597" t="s">
        <v>2550</v>
      </c>
      <c r="E258" s="4597" t="s">
        <v>2551</v>
      </c>
      <c r="F258" s="4597" t="s">
        <v>2552</v>
      </c>
      <c r="G258" s="4597" t="s">
        <v>22</v>
      </c>
      <c r="H258" s="4597" t="s">
        <v>22</v>
      </c>
      <c r="I258" s="4597" t="s">
        <v>849</v>
      </c>
    </row>
    <row customHeight="1" ht="11.25">
      <c r="A259" s="4597" t="s">
        <v>2322</v>
      </c>
      <c r="B259" s="4597" t="s">
        <v>16</v>
      </c>
      <c r="C259" s="4597" t="s">
        <v>3036</v>
      </c>
      <c r="D259" s="4597" t="s">
        <v>3037</v>
      </c>
      <c r="E259" s="4597" t="s">
        <v>3038</v>
      </c>
      <c r="F259" s="4597" t="s">
        <v>2658</v>
      </c>
      <c r="G259" s="4597" t="s">
        <v>22</v>
      </c>
      <c r="H259" s="4597" t="s">
        <v>22</v>
      </c>
      <c r="I259" s="4597" t="s">
        <v>849</v>
      </c>
    </row>
    <row customHeight="1" ht="11.25">
      <c r="A260" s="4597" t="s">
        <v>2322</v>
      </c>
      <c r="B260" s="4597" t="s">
        <v>16</v>
      </c>
      <c r="C260" s="4597" t="s">
        <v>3039</v>
      </c>
      <c r="D260" s="4597" t="s">
        <v>3040</v>
      </c>
      <c r="E260" s="4597" t="s">
        <v>3041</v>
      </c>
      <c r="F260" s="4597" t="s">
        <v>3042</v>
      </c>
      <c r="G260" s="4597" t="s">
        <v>22</v>
      </c>
      <c r="H260" s="4597" t="s">
        <v>22</v>
      </c>
      <c r="I260" s="4597" t="s">
        <v>849</v>
      </c>
    </row>
    <row customHeight="1" ht="11.25">
      <c r="A261" s="4597" t="s">
        <v>2322</v>
      </c>
      <c r="B261" s="4597" t="s">
        <v>16</v>
      </c>
      <c r="C261" s="4597" t="s">
        <v>3043</v>
      </c>
      <c r="D261" s="4597" t="s">
        <v>3044</v>
      </c>
      <c r="E261" s="4597" t="s">
        <v>3045</v>
      </c>
      <c r="F261" s="4597" t="s">
        <v>2447</v>
      </c>
      <c r="G261" s="4597" t="s">
        <v>22</v>
      </c>
      <c r="H261" s="4597" t="s">
        <v>22</v>
      </c>
      <c r="I261" s="4597" t="s">
        <v>849</v>
      </c>
    </row>
    <row customHeight="1" ht="11.25">
      <c r="A262" s="4597" t="s">
        <v>2322</v>
      </c>
      <c r="B262" s="4597" t="s">
        <v>16</v>
      </c>
      <c r="C262" s="4597" t="s">
        <v>3046</v>
      </c>
      <c r="D262" s="4597" t="s">
        <v>3047</v>
      </c>
      <c r="E262" s="4597" t="s">
        <v>3048</v>
      </c>
      <c r="F262" s="4597" t="s">
        <v>2519</v>
      </c>
      <c r="G262" s="4597" t="s">
        <v>22</v>
      </c>
      <c r="H262" s="4597" t="s">
        <v>22</v>
      </c>
      <c r="I262" s="4597" t="s">
        <v>849</v>
      </c>
    </row>
    <row customHeight="1" ht="11.25">
      <c r="A263" s="4597" t="s">
        <v>2322</v>
      </c>
      <c r="B263" s="4597" t="s">
        <v>16</v>
      </c>
      <c r="C263" s="4597" t="s">
        <v>3049</v>
      </c>
      <c r="D263" s="4597" t="s">
        <v>3050</v>
      </c>
      <c r="E263" s="4597" t="s">
        <v>3051</v>
      </c>
      <c r="F263" s="4597" t="s">
        <v>2364</v>
      </c>
      <c r="G263" s="4597" t="s">
        <v>22</v>
      </c>
      <c r="H263" s="4597" t="s">
        <v>22</v>
      </c>
      <c r="I263" s="4597" t="s">
        <v>849</v>
      </c>
    </row>
    <row customHeight="1" ht="11.25">
      <c r="A264" s="4597" t="s">
        <v>2322</v>
      </c>
      <c r="B264" s="4597" t="s">
        <v>16</v>
      </c>
      <c r="C264" s="4597" t="s">
        <v>3052</v>
      </c>
      <c r="D264" s="4597" t="s">
        <v>3053</v>
      </c>
      <c r="E264" s="4597" t="s">
        <v>3054</v>
      </c>
      <c r="F264" s="4597" t="s">
        <v>2570</v>
      </c>
      <c r="G264" s="4597" t="s">
        <v>22</v>
      </c>
      <c r="H264" s="4597" t="s">
        <v>22</v>
      </c>
      <c r="I264" s="4597" t="s">
        <v>849</v>
      </c>
    </row>
    <row customHeight="1" ht="11.25">
      <c r="A265" s="4597" t="s">
        <v>2322</v>
      </c>
      <c r="B265" s="4597" t="s">
        <v>16</v>
      </c>
      <c r="C265" s="4597" t="s">
        <v>3055</v>
      </c>
      <c r="D265" s="4597" t="s">
        <v>3056</v>
      </c>
      <c r="E265" s="4597" t="s">
        <v>3057</v>
      </c>
      <c r="F265" s="4597" t="s">
        <v>2570</v>
      </c>
      <c r="G265" s="4597" t="s">
        <v>22</v>
      </c>
      <c r="H265" s="4597" t="s">
        <v>22</v>
      </c>
      <c r="I265" s="4597" t="s">
        <v>849</v>
      </c>
    </row>
    <row customHeight="1" ht="11.25">
      <c r="A266" s="4597" t="s">
        <v>2322</v>
      </c>
      <c r="B266" s="4597" t="s">
        <v>16</v>
      </c>
      <c r="C266" s="4597" t="s">
        <v>3058</v>
      </c>
      <c r="D266" s="4597" t="s">
        <v>3059</v>
      </c>
      <c r="E266" s="4597" t="s">
        <v>3060</v>
      </c>
      <c r="F266" s="4597" t="s">
        <v>2373</v>
      </c>
      <c r="G266" s="4597" t="s">
        <v>3061</v>
      </c>
      <c r="H266" s="4597" t="s">
        <v>3062</v>
      </c>
      <c r="I266" s="4597" t="s">
        <v>849</v>
      </c>
    </row>
    <row customHeight="1" ht="11.25">
      <c r="A267" s="4597" t="s">
        <v>2322</v>
      </c>
      <c r="B267" s="4597" t="s">
        <v>16</v>
      </c>
      <c r="C267" s="4597" t="s">
        <v>3063</v>
      </c>
      <c r="D267" s="4597" t="s">
        <v>3064</v>
      </c>
      <c r="E267" s="4597" t="s">
        <v>3065</v>
      </c>
      <c r="F267" s="4597" t="s">
        <v>2459</v>
      </c>
      <c r="G267" s="4597" t="s">
        <v>22</v>
      </c>
      <c r="H267" s="4597" t="s">
        <v>22</v>
      </c>
      <c r="I267" s="4597" t="s">
        <v>849</v>
      </c>
    </row>
    <row customHeight="1" ht="11.25">
      <c r="A268" s="4597" t="s">
        <v>2322</v>
      </c>
      <c r="B268" s="4597" t="s">
        <v>16</v>
      </c>
      <c r="C268" s="4597" t="s">
        <v>2603</v>
      </c>
      <c r="D268" s="4597" t="s">
        <v>2604</v>
      </c>
      <c r="E268" s="4597" t="s">
        <v>2605</v>
      </c>
      <c r="F268" s="4597" t="s">
        <v>2519</v>
      </c>
      <c r="G268" s="4597" t="s">
        <v>22</v>
      </c>
      <c r="H268" s="4597" t="s">
        <v>22</v>
      </c>
      <c r="I268" s="4597" t="s">
        <v>849</v>
      </c>
    </row>
    <row customHeight="1" ht="11.25">
      <c r="A269" s="4597" t="s">
        <v>2322</v>
      </c>
      <c r="B269" s="4597" t="s">
        <v>16</v>
      </c>
      <c r="C269" s="4597" t="s">
        <v>3066</v>
      </c>
      <c r="D269" s="4597" t="s">
        <v>3067</v>
      </c>
      <c r="E269" s="4597" t="s">
        <v>3068</v>
      </c>
      <c r="F269" s="4597" t="s">
        <v>2443</v>
      </c>
      <c r="G269" s="4597" t="s">
        <v>22</v>
      </c>
      <c r="H269" s="4597" t="s">
        <v>22</v>
      </c>
      <c r="I269" s="4597" t="s">
        <v>849</v>
      </c>
    </row>
    <row customHeight="1" ht="11.25">
      <c r="A270" s="4597" t="s">
        <v>2322</v>
      </c>
      <c r="B270" s="4597" t="s">
        <v>16</v>
      </c>
      <c r="C270" s="4597" t="s">
        <v>3069</v>
      </c>
      <c r="D270" s="4597" t="s">
        <v>3070</v>
      </c>
      <c r="E270" s="4597" t="s">
        <v>3071</v>
      </c>
      <c r="F270" s="4597" t="s">
        <v>2364</v>
      </c>
      <c r="G270" s="4597" t="s">
        <v>3072</v>
      </c>
      <c r="H270" s="4597" t="s">
        <v>22</v>
      </c>
      <c r="I270" s="4597" t="s">
        <v>849</v>
      </c>
    </row>
    <row customHeight="1" ht="11.25">
      <c r="A271" s="4597" t="s">
        <v>2322</v>
      </c>
      <c r="B271" s="4597" t="s">
        <v>16</v>
      </c>
      <c r="C271" s="4597" t="s">
        <v>3073</v>
      </c>
      <c r="D271" s="4597" t="s">
        <v>3074</v>
      </c>
      <c r="E271" s="4597" t="s">
        <v>3075</v>
      </c>
      <c r="F271" s="4597" t="s">
        <v>2872</v>
      </c>
      <c r="G271" s="4597" t="s">
        <v>22</v>
      </c>
      <c r="H271" s="4597" t="s">
        <v>22</v>
      </c>
      <c r="I271" s="4597" t="s">
        <v>849</v>
      </c>
    </row>
    <row customHeight="1" ht="11.25">
      <c r="A272" s="4597" t="s">
        <v>2322</v>
      </c>
      <c r="B272" s="4597" t="s">
        <v>16</v>
      </c>
      <c r="C272" s="4597" t="s">
        <v>3076</v>
      </c>
      <c r="D272" s="4597" t="s">
        <v>3077</v>
      </c>
      <c r="E272" s="4597" t="s">
        <v>3078</v>
      </c>
      <c r="F272" s="4597" t="s">
        <v>2769</v>
      </c>
      <c r="G272" s="4597" t="s">
        <v>22</v>
      </c>
      <c r="H272" s="4597" t="s">
        <v>22</v>
      </c>
      <c r="I272" s="4597" t="s">
        <v>849</v>
      </c>
    </row>
    <row customHeight="1" ht="11.25">
      <c r="A273" s="4597" t="s">
        <v>2322</v>
      </c>
      <c r="B273" s="4597" t="s">
        <v>16</v>
      </c>
      <c r="C273" s="4597" t="s">
        <v>3079</v>
      </c>
      <c r="D273" s="4597" t="s">
        <v>3080</v>
      </c>
      <c r="E273" s="4597" t="s">
        <v>3081</v>
      </c>
      <c r="F273" s="4597" t="s">
        <v>2459</v>
      </c>
      <c r="G273" s="4597" t="s">
        <v>3082</v>
      </c>
      <c r="H273" s="4597" t="s">
        <v>22</v>
      </c>
      <c r="I273" s="4597" t="s">
        <v>849</v>
      </c>
    </row>
    <row customHeight="1" ht="11.25">
      <c r="A274" s="4597" t="s">
        <v>2322</v>
      </c>
      <c r="B274" s="4597" t="s">
        <v>16</v>
      </c>
      <c r="C274" s="4597" t="s">
        <v>3083</v>
      </c>
      <c r="D274" s="4597" t="s">
        <v>3084</v>
      </c>
      <c r="E274" s="4597" t="s">
        <v>3085</v>
      </c>
      <c r="F274" s="4597" t="s">
        <v>2455</v>
      </c>
      <c r="G274" s="4597" t="s">
        <v>22</v>
      </c>
      <c r="H274" s="4597" t="s">
        <v>22</v>
      </c>
      <c r="I274" s="4597" t="s">
        <v>849</v>
      </c>
    </row>
    <row customHeight="1" ht="11.25">
      <c r="A275" s="4597" t="s">
        <v>2322</v>
      </c>
      <c r="B275" s="4597" t="s">
        <v>16</v>
      </c>
      <c r="C275" s="4597" t="s">
        <v>3086</v>
      </c>
      <c r="D275" s="4597" t="s">
        <v>3087</v>
      </c>
      <c r="E275" s="4597" t="s">
        <v>3088</v>
      </c>
      <c r="F275" s="4597" t="s">
        <v>2536</v>
      </c>
      <c r="G275" s="4597" t="s">
        <v>22</v>
      </c>
      <c r="H275" s="4597" t="s">
        <v>3089</v>
      </c>
      <c r="I275" s="4597" t="s">
        <v>849</v>
      </c>
    </row>
    <row customHeight="1" ht="11.25">
      <c r="A276" s="4597" t="s">
        <v>2322</v>
      </c>
      <c r="B276" s="4597" t="s">
        <v>16</v>
      </c>
      <c r="C276" s="4597" t="s">
        <v>3090</v>
      </c>
      <c r="D276" s="4597" t="s">
        <v>3091</v>
      </c>
      <c r="E276" s="4597" t="s">
        <v>3092</v>
      </c>
      <c r="F276" s="4597" t="s">
        <v>3093</v>
      </c>
      <c r="G276" s="4597" t="s">
        <v>22</v>
      </c>
      <c r="H276" s="4597" t="s">
        <v>22</v>
      </c>
      <c r="I276" s="4597" t="s">
        <v>849</v>
      </c>
    </row>
    <row customHeight="1" ht="11.25">
      <c r="A277" s="4597" t="s">
        <v>2322</v>
      </c>
      <c r="B277" s="4597" t="s">
        <v>16</v>
      </c>
      <c r="C277" s="4597" t="s">
        <v>2635</v>
      </c>
      <c r="D277" s="4597" t="s">
        <v>2636</v>
      </c>
      <c r="E277" s="4597" t="s">
        <v>2637</v>
      </c>
      <c r="F277" s="4597" t="s">
        <v>2589</v>
      </c>
      <c r="G277" s="4597" t="s">
        <v>2638</v>
      </c>
      <c r="H277" s="4597" t="s">
        <v>22</v>
      </c>
      <c r="I277" s="4597" t="s">
        <v>849</v>
      </c>
    </row>
    <row customHeight="1" ht="11.25">
      <c r="A278" s="4597" t="s">
        <v>2322</v>
      </c>
      <c r="B278" s="4597" t="s">
        <v>16</v>
      </c>
      <c r="C278" s="4597" t="s">
        <v>3094</v>
      </c>
      <c r="D278" s="4597" t="s">
        <v>3095</v>
      </c>
      <c r="E278" s="4597" t="s">
        <v>3096</v>
      </c>
      <c r="F278" s="4597" t="s">
        <v>3097</v>
      </c>
      <c r="G278" s="4597" t="s">
        <v>22</v>
      </c>
      <c r="H278" s="4597" t="s">
        <v>22</v>
      </c>
      <c r="I278" s="4597" t="s">
        <v>849</v>
      </c>
    </row>
    <row customHeight="1" ht="11.25">
      <c r="A279" s="4597" t="s">
        <v>2322</v>
      </c>
      <c r="B279" s="4597" t="s">
        <v>16</v>
      </c>
      <c r="C279" s="4597" t="s">
        <v>3098</v>
      </c>
      <c r="D279" s="4597" t="s">
        <v>3099</v>
      </c>
      <c r="E279" s="4597" t="s">
        <v>3100</v>
      </c>
      <c r="F279" s="4597" t="s">
        <v>2459</v>
      </c>
      <c r="G279" s="4597" t="s">
        <v>3101</v>
      </c>
      <c r="H279" s="4597" t="s">
        <v>3102</v>
      </c>
      <c r="I279" s="4597" t="s">
        <v>849</v>
      </c>
    </row>
    <row customHeight="1" ht="11.25">
      <c r="A280" s="4597" t="s">
        <v>2322</v>
      </c>
      <c r="B280" s="4597" t="s">
        <v>16</v>
      </c>
      <c r="C280" s="4597" t="s">
        <v>3103</v>
      </c>
      <c r="D280" s="4597" t="s">
        <v>3104</v>
      </c>
      <c r="E280" s="4597" t="s">
        <v>3105</v>
      </c>
      <c r="F280" s="4597" t="s">
        <v>2589</v>
      </c>
      <c r="G280" s="4597" t="s">
        <v>3106</v>
      </c>
      <c r="H280" s="4597" t="s">
        <v>22</v>
      </c>
      <c r="I280" s="4597" t="s">
        <v>849</v>
      </c>
    </row>
    <row customHeight="1" ht="11.25">
      <c r="A281" s="4597" t="s">
        <v>2322</v>
      </c>
      <c r="B281" s="4597" t="s">
        <v>16</v>
      </c>
      <c r="C281" s="4597" t="s">
        <v>3107</v>
      </c>
      <c r="D281" s="4597" t="s">
        <v>3108</v>
      </c>
      <c r="E281" s="4597" t="s">
        <v>3109</v>
      </c>
      <c r="F281" s="4597" t="s">
        <v>50</v>
      </c>
      <c r="G281" s="4597" t="s">
        <v>3110</v>
      </c>
      <c r="H281" s="4597" t="s">
        <v>22</v>
      </c>
      <c r="I281" s="4597" t="s">
        <v>849</v>
      </c>
    </row>
    <row customHeight="1" ht="11.25">
      <c r="A282" s="4597" t="s">
        <v>2322</v>
      </c>
      <c r="B282" s="4597" t="s">
        <v>16</v>
      </c>
      <c r="C282" s="4597" t="s">
        <v>2674</v>
      </c>
      <c r="D282" s="4597" t="s">
        <v>2675</v>
      </c>
      <c r="E282" s="4597" t="s">
        <v>2676</v>
      </c>
      <c r="F282" s="4597" t="s">
        <v>2677</v>
      </c>
      <c r="G282" s="4597" t="s">
        <v>22</v>
      </c>
      <c r="H282" s="4597" t="s">
        <v>22</v>
      </c>
      <c r="I282" s="4597" t="s">
        <v>849</v>
      </c>
    </row>
    <row customHeight="1" ht="11.25">
      <c r="A283" s="4597" t="s">
        <v>2322</v>
      </c>
      <c r="B283" s="4597" t="s">
        <v>16</v>
      </c>
      <c r="C283" s="4597" t="s">
        <v>3111</v>
      </c>
      <c r="D283" s="4597" t="s">
        <v>3112</v>
      </c>
      <c r="E283" s="4597" t="s">
        <v>3113</v>
      </c>
      <c r="F283" s="4597" t="s">
        <v>2364</v>
      </c>
      <c r="G283" s="4597" t="s">
        <v>22</v>
      </c>
      <c r="H283" s="4597" t="s">
        <v>22</v>
      </c>
      <c r="I283" s="4597" t="s">
        <v>849</v>
      </c>
    </row>
    <row customHeight="1" ht="11.25">
      <c r="A284" s="4597" t="s">
        <v>2322</v>
      </c>
      <c r="B284" s="4597" t="s">
        <v>16</v>
      </c>
      <c r="C284" s="4597" t="s">
        <v>3114</v>
      </c>
      <c r="D284" s="4597" t="s">
        <v>3115</v>
      </c>
      <c r="E284" s="4597" t="s">
        <v>3116</v>
      </c>
      <c r="F284" s="4597" t="s">
        <v>2443</v>
      </c>
      <c r="G284" s="4597" t="s">
        <v>3117</v>
      </c>
      <c r="H284" s="4597" t="s">
        <v>22</v>
      </c>
      <c r="I284" s="4597" t="s">
        <v>849</v>
      </c>
    </row>
    <row customHeight="1" ht="11.25">
      <c r="A285" s="4597" t="s">
        <v>2322</v>
      </c>
      <c r="B285" s="4597" t="s">
        <v>16</v>
      </c>
      <c r="C285" s="4597" t="s">
        <v>3118</v>
      </c>
      <c r="D285" s="4597" t="s">
        <v>3119</v>
      </c>
      <c r="E285" s="4597" t="s">
        <v>3120</v>
      </c>
      <c r="F285" s="4597" t="s">
        <v>3121</v>
      </c>
      <c r="G285" s="4597" t="s">
        <v>22</v>
      </c>
      <c r="H285" s="4597" t="s">
        <v>22</v>
      </c>
      <c r="I285" s="4597" t="s">
        <v>849</v>
      </c>
    </row>
    <row customHeight="1" ht="11.25">
      <c r="A286" s="4597" t="s">
        <v>2322</v>
      </c>
      <c r="B286" s="4597" t="s">
        <v>16</v>
      </c>
      <c r="C286" s="4597" t="s">
        <v>3122</v>
      </c>
      <c r="D286" s="4597" t="s">
        <v>3123</v>
      </c>
      <c r="E286" s="4597" t="s">
        <v>3124</v>
      </c>
      <c r="F286" s="4597" t="s">
        <v>2731</v>
      </c>
      <c r="G286" s="4597" t="s">
        <v>22</v>
      </c>
      <c r="H286" s="4597" t="s">
        <v>22</v>
      </c>
      <c r="I286" s="4597" t="s">
        <v>849</v>
      </c>
    </row>
    <row customHeight="1" ht="11.25">
      <c r="A287" s="4597" t="s">
        <v>2322</v>
      </c>
      <c r="B287" s="4597" t="s">
        <v>16</v>
      </c>
      <c r="C287" s="4597" t="s">
        <v>3125</v>
      </c>
      <c r="D287" s="4597" t="s">
        <v>3126</v>
      </c>
      <c r="E287" s="4597" t="s">
        <v>3127</v>
      </c>
      <c r="F287" s="4597" t="s">
        <v>2769</v>
      </c>
      <c r="G287" s="4597" t="s">
        <v>22</v>
      </c>
      <c r="H287" s="4597" t="s">
        <v>22</v>
      </c>
      <c r="I287" s="4597" t="s">
        <v>849</v>
      </c>
    </row>
    <row customHeight="1" ht="11.25">
      <c r="A288" s="4597" t="s">
        <v>2322</v>
      </c>
      <c r="B288" s="4597" t="s">
        <v>16</v>
      </c>
      <c r="C288" s="4597" t="s">
        <v>3128</v>
      </c>
      <c r="D288" s="4597" t="s">
        <v>3129</v>
      </c>
      <c r="E288" s="4597" t="s">
        <v>3130</v>
      </c>
      <c r="F288" s="4597" t="s">
        <v>2515</v>
      </c>
      <c r="G288" s="4597" t="s">
        <v>3131</v>
      </c>
      <c r="H288" s="4597" t="s">
        <v>22</v>
      </c>
      <c r="I288" s="4597" t="s">
        <v>849</v>
      </c>
    </row>
    <row customHeight="1" ht="11.25">
      <c r="A289" s="4597" t="s">
        <v>2322</v>
      </c>
      <c r="B289" s="4597" t="s">
        <v>16</v>
      </c>
      <c r="C289" s="4597" t="s">
        <v>2827</v>
      </c>
      <c r="D289" s="4597" t="s">
        <v>2828</v>
      </c>
      <c r="E289" s="4597" t="s">
        <v>2829</v>
      </c>
      <c r="F289" s="4597" t="s">
        <v>2830</v>
      </c>
      <c r="G289" s="4597" t="s">
        <v>22</v>
      </c>
      <c r="H289" s="4597" t="s">
        <v>22</v>
      </c>
      <c r="I289" s="4597" t="s">
        <v>849</v>
      </c>
    </row>
    <row customHeight="1" ht="11.25">
      <c r="A290" s="4597" t="s">
        <v>2322</v>
      </c>
      <c r="B290" s="4597" t="s">
        <v>16</v>
      </c>
      <c r="C290" s="4597" t="s">
        <v>3132</v>
      </c>
      <c r="D290" s="4597" t="s">
        <v>3133</v>
      </c>
      <c r="E290" s="4597" t="s">
        <v>3134</v>
      </c>
      <c r="F290" s="4597" t="s">
        <v>2412</v>
      </c>
      <c r="G290" s="4597" t="s">
        <v>22</v>
      </c>
      <c r="H290" s="4597" t="s">
        <v>22</v>
      </c>
      <c r="I290" s="4597" t="s">
        <v>849</v>
      </c>
    </row>
    <row customHeight="1" ht="11.25">
      <c r="A291" s="4597" t="s">
        <v>2322</v>
      </c>
      <c r="B291" s="4597" t="s">
        <v>16</v>
      </c>
      <c r="C291" s="4597" t="s">
        <v>3135</v>
      </c>
      <c r="D291" s="4597" t="s">
        <v>3136</v>
      </c>
      <c r="E291" s="4597" t="s">
        <v>3137</v>
      </c>
      <c r="F291" s="4597" t="s">
        <v>2879</v>
      </c>
      <c r="G291" s="4597" t="s">
        <v>3072</v>
      </c>
      <c r="H291" s="4597" t="s">
        <v>22</v>
      </c>
      <c r="I291" s="4597" t="s">
        <v>849</v>
      </c>
    </row>
    <row customHeight="1" ht="11.25">
      <c r="A292" s="4597" t="s">
        <v>2322</v>
      </c>
      <c r="B292" s="4597" t="s">
        <v>16</v>
      </c>
      <c r="C292" s="4597" t="s">
        <v>3138</v>
      </c>
      <c r="D292" s="4597" t="s">
        <v>3139</v>
      </c>
      <c r="E292" s="4597" t="s">
        <v>3140</v>
      </c>
      <c r="F292" s="4597" t="s">
        <v>2381</v>
      </c>
      <c r="G292" s="4597" t="s">
        <v>22</v>
      </c>
      <c r="H292" s="4597" t="s">
        <v>22</v>
      </c>
      <c r="I292" s="4597" t="s">
        <v>849</v>
      </c>
    </row>
    <row customHeight="1" ht="11.25">
      <c r="A293" s="4597" t="s">
        <v>2322</v>
      </c>
      <c r="B293" s="4597" t="s">
        <v>16</v>
      </c>
      <c r="C293" s="4597" t="s">
        <v>3141</v>
      </c>
      <c r="D293" s="4597" t="s">
        <v>3142</v>
      </c>
      <c r="E293" s="4597" t="s">
        <v>3143</v>
      </c>
      <c r="F293" s="4597" t="s">
        <v>2443</v>
      </c>
      <c r="G293" s="4597" t="s">
        <v>22</v>
      </c>
      <c r="H293" s="4597" t="s">
        <v>22</v>
      </c>
      <c r="I293" s="4597" t="s">
        <v>849</v>
      </c>
    </row>
    <row customHeight="1" ht="11.25">
      <c r="A294" s="4597" t="s">
        <v>2322</v>
      </c>
      <c r="B294" s="4597" t="s">
        <v>16</v>
      </c>
      <c r="C294" s="4597" t="s">
        <v>22</v>
      </c>
      <c r="D294" s="4597" t="s">
        <v>2841</v>
      </c>
      <c r="E294" s="4597" t="s">
        <v>2842</v>
      </c>
      <c r="F294" s="4597" t="s">
        <v>2589</v>
      </c>
      <c r="G294" s="4597" t="s">
        <v>22</v>
      </c>
      <c r="H294" s="4597" t="s">
        <v>22</v>
      </c>
      <c r="I294" s="4597" t="s">
        <v>849</v>
      </c>
    </row>
    <row customHeight="1" ht="11.25">
      <c r="A295" s="4597" t="s">
        <v>2322</v>
      </c>
      <c r="B295" s="4597" t="s">
        <v>16</v>
      </c>
      <c r="C295" s="4597" t="s">
        <v>3144</v>
      </c>
      <c r="D295" s="4597" t="s">
        <v>3145</v>
      </c>
      <c r="E295" s="4597" t="s">
        <v>3146</v>
      </c>
      <c r="F295" s="4597" t="s">
        <v>2585</v>
      </c>
      <c r="G295" s="4597" t="s">
        <v>22</v>
      </c>
      <c r="H295" s="4597" t="s">
        <v>22</v>
      </c>
      <c r="I295" s="4597" t="s">
        <v>849</v>
      </c>
    </row>
    <row customHeight="1" ht="11.25">
      <c r="A296" s="4597" t="s">
        <v>2322</v>
      </c>
      <c r="B296" s="4597" t="s">
        <v>16</v>
      </c>
      <c r="C296" s="4597" t="s">
        <v>2850</v>
      </c>
      <c r="D296" s="4597" t="s">
        <v>2851</v>
      </c>
      <c r="E296" s="4597" t="s">
        <v>2845</v>
      </c>
      <c r="F296" s="4597" t="s">
        <v>2852</v>
      </c>
      <c r="G296" s="4597" t="s">
        <v>22</v>
      </c>
      <c r="H296" s="4597" t="s">
        <v>22</v>
      </c>
      <c r="I296" s="4597" t="s">
        <v>849</v>
      </c>
    </row>
    <row customHeight="1" ht="11.25">
      <c r="A297" s="4597" t="s">
        <v>2322</v>
      </c>
      <c r="B297" s="4597" t="s">
        <v>16</v>
      </c>
      <c r="C297" s="4597" t="s">
        <v>3147</v>
      </c>
      <c r="D297" s="4597" t="s">
        <v>3148</v>
      </c>
      <c r="E297" s="4597" t="s">
        <v>3149</v>
      </c>
      <c r="F297" s="4597" t="s">
        <v>2577</v>
      </c>
      <c r="G297" s="4597" t="s">
        <v>22</v>
      </c>
      <c r="H297" s="4597" t="s">
        <v>22</v>
      </c>
      <c r="I297" s="4597" t="s">
        <v>849</v>
      </c>
    </row>
    <row customHeight="1" ht="11.25">
      <c r="A298" s="4597" t="s">
        <v>2322</v>
      </c>
      <c r="B298" s="4597" t="s">
        <v>16</v>
      </c>
      <c r="C298" s="4597" t="s">
        <v>2863</v>
      </c>
      <c r="D298" s="4597" t="s">
        <v>2864</v>
      </c>
      <c r="E298" s="4597" t="s">
        <v>2865</v>
      </c>
      <c r="F298" s="4597" t="s">
        <v>2577</v>
      </c>
      <c r="G298" s="4597" t="s">
        <v>22</v>
      </c>
      <c r="H298" s="4597" t="s">
        <v>22</v>
      </c>
      <c r="I298" s="4597" t="s">
        <v>849</v>
      </c>
    </row>
    <row customHeight="1" ht="11.25">
      <c r="A299" s="4597" t="s">
        <v>2322</v>
      </c>
      <c r="B299" s="4597" t="s">
        <v>16</v>
      </c>
      <c r="C299" s="4597" t="s">
        <v>2866</v>
      </c>
      <c r="D299" s="4597" t="s">
        <v>2867</v>
      </c>
      <c r="E299" s="4597" t="s">
        <v>2868</v>
      </c>
      <c r="F299" s="4597" t="s">
        <v>2577</v>
      </c>
      <c r="G299" s="4597" t="s">
        <v>22</v>
      </c>
      <c r="H299" s="4597" t="s">
        <v>22</v>
      </c>
      <c r="I299" s="4597" t="s">
        <v>849</v>
      </c>
    </row>
    <row customHeight="1" ht="11.25">
      <c r="A300" s="4597" t="s">
        <v>2322</v>
      </c>
      <c r="B300" s="4597" t="s">
        <v>16</v>
      </c>
      <c r="C300" s="4597" t="s">
        <v>2869</v>
      </c>
      <c r="D300" s="4597" t="s">
        <v>2870</v>
      </c>
      <c r="E300" s="4597" t="s">
        <v>2871</v>
      </c>
      <c r="F300" s="4597" t="s">
        <v>2872</v>
      </c>
      <c r="G300" s="4597" t="s">
        <v>22</v>
      </c>
      <c r="H300" s="4597" t="s">
        <v>22</v>
      </c>
      <c r="I300" s="4597" t="s">
        <v>849</v>
      </c>
    </row>
    <row customHeight="1" ht="11.25">
      <c r="A301" s="4597" t="s">
        <v>2322</v>
      </c>
      <c r="B301" s="4597" t="s">
        <v>16</v>
      </c>
      <c r="C301" s="4597" t="s">
        <v>2876</v>
      </c>
      <c r="D301" s="4597" t="s">
        <v>2877</v>
      </c>
      <c r="E301" s="4597" t="s">
        <v>2878</v>
      </c>
      <c r="F301" s="4597" t="s">
        <v>2879</v>
      </c>
      <c r="G301" s="4597" t="s">
        <v>22</v>
      </c>
      <c r="H301" s="4597" t="s">
        <v>22</v>
      </c>
      <c r="I301" s="4597" t="s">
        <v>849</v>
      </c>
    </row>
    <row customHeight="1" ht="11.25">
      <c r="A302" s="4597" t="s">
        <v>2322</v>
      </c>
      <c r="B302" s="4597" t="s">
        <v>16</v>
      </c>
      <c r="C302" s="4597" t="s">
        <v>2880</v>
      </c>
      <c r="D302" s="4597" t="s">
        <v>2881</v>
      </c>
      <c r="E302" s="4597" t="s">
        <v>2878</v>
      </c>
      <c r="F302" s="4597" t="s">
        <v>2882</v>
      </c>
      <c r="G302" s="4597" t="s">
        <v>2883</v>
      </c>
      <c r="H302" s="4597" t="s">
        <v>22</v>
      </c>
      <c r="I302" s="4597" t="s">
        <v>849</v>
      </c>
    </row>
    <row customHeight="1" ht="11.25">
      <c r="A303" s="4597" t="s">
        <v>2322</v>
      </c>
      <c r="B303" s="4597" t="s">
        <v>16</v>
      </c>
      <c r="C303" s="4597" t="s">
        <v>2895</v>
      </c>
      <c r="D303" s="4597" t="s">
        <v>2896</v>
      </c>
      <c r="E303" s="4597" t="s">
        <v>2897</v>
      </c>
      <c r="F303" s="4597" t="s">
        <v>2898</v>
      </c>
      <c r="G303" s="4597" t="s">
        <v>22</v>
      </c>
      <c r="H303" s="4597" t="s">
        <v>22</v>
      </c>
      <c r="I303" s="4597" t="s">
        <v>849</v>
      </c>
    </row>
    <row customHeight="1" ht="11.25">
      <c r="A304" s="4597" t="s">
        <v>2322</v>
      </c>
      <c r="B304" s="4597" t="s">
        <v>16</v>
      </c>
      <c r="C304" s="4597" t="s">
        <v>3150</v>
      </c>
      <c r="D304" s="4597" t="s">
        <v>3151</v>
      </c>
      <c r="E304" s="4597" t="s">
        <v>3152</v>
      </c>
      <c r="F304" s="4597" t="s">
        <v>2589</v>
      </c>
      <c r="G304" s="4597" t="s">
        <v>22</v>
      </c>
      <c r="H304" s="4597" t="s">
        <v>22</v>
      </c>
      <c r="I304" s="4597" t="s">
        <v>902</v>
      </c>
    </row>
    <row customHeight="1" ht="11.25">
      <c r="A305" s="4597" t="s">
        <v>2322</v>
      </c>
      <c r="B305" s="4597" t="s">
        <v>16</v>
      </c>
      <c r="C305" s="4597" t="s">
        <v>2361</v>
      </c>
      <c r="D305" s="4597" t="s">
        <v>2362</v>
      </c>
      <c r="E305" s="4597" t="s">
        <v>2363</v>
      </c>
      <c r="F305" s="4597" t="s">
        <v>2364</v>
      </c>
      <c r="G305" s="4597" t="s">
        <v>2365</v>
      </c>
      <c r="H305" s="4597" t="s">
        <v>22</v>
      </c>
      <c r="I305" s="4597" t="s">
        <v>902</v>
      </c>
    </row>
    <row customHeight="1" ht="11.25">
      <c r="A306" s="4597" t="s">
        <v>2322</v>
      </c>
      <c r="B306" s="4597" t="s">
        <v>16</v>
      </c>
      <c r="C306" s="4597" t="s">
        <v>2916</v>
      </c>
      <c r="D306" s="4597" t="s">
        <v>2917</v>
      </c>
      <c r="E306" s="4597" t="s">
        <v>2918</v>
      </c>
      <c r="F306" s="4597" t="s">
        <v>2426</v>
      </c>
      <c r="G306" s="4597" t="s">
        <v>22</v>
      </c>
      <c r="H306" s="4597" t="s">
        <v>22</v>
      </c>
      <c r="I306" s="4597" t="s">
        <v>902</v>
      </c>
    </row>
    <row customHeight="1" ht="11.25">
      <c r="A307" s="4597" t="s">
        <v>2322</v>
      </c>
      <c r="B307" s="4597" t="s">
        <v>16</v>
      </c>
      <c r="C307" s="4597" t="s">
        <v>3153</v>
      </c>
      <c r="D307" s="4597" t="s">
        <v>3154</v>
      </c>
      <c r="E307" s="4597" t="s">
        <v>3155</v>
      </c>
      <c r="F307" s="4597" t="s">
        <v>2369</v>
      </c>
      <c r="G307" s="4597" t="s">
        <v>22</v>
      </c>
      <c r="H307" s="4597" t="s">
        <v>22</v>
      </c>
      <c r="I307" s="4597" t="s">
        <v>902</v>
      </c>
    </row>
    <row customHeight="1" ht="11.25">
      <c r="A308" s="4597" t="s">
        <v>2322</v>
      </c>
      <c r="B308" s="4597" t="s">
        <v>16</v>
      </c>
      <c r="C308" s="4597" t="s">
        <v>2923</v>
      </c>
      <c r="D308" s="4597" t="s">
        <v>2924</v>
      </c>
      <c r="E308" s="4597" t="s">
        <v>2925</v>
      </c>
      <c r="F308" s="4597" t="s">
        <v>2570</v>
      </c>
      <c r="G308" s="4597" t="s">
        <v>2926</v>
      </c>
      <c r="H308" s="4597" t="s">
        <v>22</v>
      </c>
      <c r="I308" s="4597" t="s">
        <v>902</v>
      </c>
    </row>
    <row customHeight="1" ht="11.25">
      <c r="A309" s="4597" t="s">
        <v>2322</v>
      </c>
      <c r="B309" s="4597" t="s">
        <v>16</v>
      </c>
      <c r="C309" s="4597" t="s">
        <v>2416</v>
      </c>
      <c r="D309" s="4597" t="s">
        <v>2417</v>
      </c>
      <c r="E309" s="4597" t="s">
        <v>2418</v>
      </c>
      <c r="F309" s="4597" t="s">
        <v>2419</v>
      </c>
      <c r="G309" s="4597" t="s">
        <v>22</v>
      </c>
      <c r="H309" s="4597" t="s">
        <v>22</v>
      </c>
      <c r="I309" s="4597" t="s">
        <v>902</v>
      </c>
    </row>
    <row customHeight="1" ht="11.25">
      <c r="A310" s="4597" t="s">
        <v>2322</v>
      </c>
      <c r="B310" s="4597" t="s">
        <v>16</v>
      </c>
      <c r="C310" s="4597" t="s">
        <v>2927</v>
      </c>
      <c r="D310" s="4597" t="s">
        <v>2928</v>
      </c>
      <c r="E310" s="4597" t="s">
        <v>2929</v>
      </c>
      <c r="F310" s="4597" t="s">
        <v>2589</v>
      </c>
      <c r="G310" s="4597" t="s">
        <v>2930</v>
      </c>
      <c r="H310" s="4597" t="s">
        <v>22</v>
      </c>
      <c r="I310" s="4597" t="s">
        <v>902</v>
      </c>
    </row>
    <row customHeight="1" ht="11.25">
      <c r="A311" s="4597" t="s">
        <v>2322</v>
      </c>
      <c r="B311" s="4597" t="s">
        <v>16</v>
      </c>
      <c r="C311" s="4597" t="s">
        <v>2437</v>
      </c>
      <c r="D311" s="4597" t="s">
        <v>2438</v>
      </c>
      <c r="E311" s="4597" t="s">
        <v>2439</v>
      </c>
      <c r="F311" s="4597" t="s">
        <v>2330</v>
      </c>
      <c r="G311" s="4597" t="s">
        <v>22</v>
      </c>
      <c r="H311" s="4597" t="s">
        <v>22</v>
      </c>
      <c r="I311" s="4597" t="s">
        <v>902</v>
      </c>
    </row>
    <row customHeight="1" ht="11.25">
      <c r="A312" s="4597" t="s">
        <v>2322</v>
      </c>
      <c r="B312" s="4597" t="s">
        <v>16</v>
      </c>
      <c r="C312" s="4597" t="s">
        <v>3156</v>
      </c>
      <c r="D312" s="4597" t="s">
        <v>3157</v>
      </c>
      <c r="E312" s="4597" t="s">
        <v>3158</v>
      </c>
      <c r="F312" s="4597" t="s">
        <v>2769</v>
      </c>
      <c r="G312" s="4597" t="s">
        <v>3159</v>
      </c>
      <c r="H312" s="4597" t="s">
        <v>3160</v>
      </c>
      <c r="I312" s="4597" t="s">
        <v>902</v>
      </c>
    </row>
    <row customHeight="1" ht="11.25">
      <c r="A313" s="4597" t="s">
        <v>2322</v>
      </c>
      <c r="B313" s="4597" t="s">
        <v>16</v>
      </c>
      <c r="C313" s="4597" t="s">
        <v>2946</v>
      </c>
      <c r="D313" s="4597" t="s">
        <v>2947</v>
      </c>
      <c r="E313" s="4597" t="s">
        <v>2948</v>
      </c>
      <c r="F313" s="4597" t="s">
        <v>2436</v>
      </c>
      <c r="G313" s="4597" t="s">
        <v>2747</v>
      </c>
      <c r="H313" s="4597" t="s">
        <v>22</v>
      </c>
      <c r="I313" s="4597" t="s">
        <v>902</v>
      </c>
    </row>
    <row customHeight="1" ht="11.25">
      <c r="A314" s="4597" t="s">
        <v>2322</v>
      </c>
      <c r="B314" s="4597" t="s">
        <v>16</v>
      </c>
      <c r="C314" s="4597" t="s">
        <v>2456</v>
      </c>
      <c r="D314" s="4597" t="s">
        <v>2457</v>
      </c>
      <c r="E314" s="4597" t="s">
        <v>2458</v>
      </c>
      <c r="F314" s="4597" t="s">
        <v>2459</v>
      </c>
      <c r="G314" s="4597" t="s">
        <v>22</v>
      </c>
      <c r="H314" s="4597" t="s">
        <v>22</v>
      </c>
      <c r="I314" s="4597" t="s">
        <v>902</v>
      </c>
    </row>
    <row customHeight="1" ht="11.25">
      <c r="A315" s="4597" t="s">
        <v>2322</v>
      </c>
      <c r="B315" s="4597" t="s">
        <v>16</v>
      </c>
      <c r="C315" s="4597" t="s">
        <v>2953</v>
      </c>
      <c r="D315" s="4597" t="s">
        <v>2954</v>
      </c>
      <c r="E315" s="4597" t="s">
        <v>2955</v>
      </c>
      <c r="F315" s="4597" t="s">
        <v>2548</v>
      </c>
      <c r="G315" s="4597" t="s">
        <v>22</v>
      </c>
      <c r="H315" s="4597" t="s">
        <v>22</v>
      </c>
      <c r="I315" s="4597" t="s">
        <v>902</v>
      </c>
    </row>
    <row customHeight="1" ht="11.25">
      <c r="A316" s="4597" t="s">
        <v>2322</v>
      </c>
      <c r="B316" s="4597" t="s">
        <v>16</v>
      </c>
      <c r="C316" s="4597" t="s">
        <v>2966</v>
      </c>
      <c r="D316" s="4597" t="s">
        <v>2961</v>
      </c>
      <c r="E316" s="4597" t="s">
        <v>2967</v>
      </c>
      <c r="F316" s="4597" t="s">
        <v>2968</v>
      </c>
      <c r="G316" s="4597" t="s">
        <v>22</v>
      </c>
      <c r="H316" s="4597" t="s">
        <v>22</v>
      </c>
      <c r="I316" s="4597" t="s">
        <v>902</v>
      </c>
    </row>
    <row customHeight="1" ht="11.25">
      <c r="A317" s="4597" t="s">
        <v>2322</v>
      </c>
      <c r="B317" s="4597" t="s">
        <v>16</v>
      </c>
      <c r="C317" s="4597" t="s">
        <v>2969</v>
      </c>
      <c r="D317" s="4597" t="s">
        <v>2970</v>
      </c>
      <c r="E317" s="4597" t="s">
        <v>2971</v>
      </c>
      <c r="F317" s="4597" t="s">
        <v>2412</v>
      </c>
      <c r="G317" s="4597" t="s">
        <v>22</v>
      </c>
      <c r="H317" s="4597" t="s">
        <v>2972</v>
      </c>
      <c r="I317" s="4597" t="s">
        <v>902</v>
      </c>
    </row>
    <row customHeight="1" ht="11.25">
      <c r="A318" s="4597" t="s">
        <v>2322</v>
      </c>
      <c r="B318" s="4597" t="s">
        <v>16</v>
      </c>
      <c r="C318" s="4597" t="s">
        <v>2977</v>
      </c>
      <c r="D318" s="4597" t="s">
        <v>2978</v>
      </c>
      <c r="E318" s="4597" t="s">
        <v>2979</v>
      </c>
      <c r="F318" s="4597" t="s">
        <v>2548</v>
      </c>
      <c r="G318" s="4597" t="s">
        <v>22</v>
      </c>
      <c r="H318" s="4597" t="s">
        <v>22</v>
      </c>
      <c r="I318" s="4597" t="s">
        <v>902</v>
      </c>
    </row>
    <row customHeight="1" ht="11.25">
      <c r="A319" s="4597" t="s">
        <v>2322</v>
      </c>
      <c r="B319" s="4597" t="s">
        <v>16</v>
      </c>
      <c r="C319" s="4597" t="s">
        <v>2980</v>
      </c>
      <c r="D319" s="4597" t="s">
        <v>2981</v>
      </c>
      <c r="E319" s="4597" t="s">
        <v>2982</v>
      </c>
      <c r="F319" s="4597" t="s">
        <v>2983</v>
      </c>
      <c r="G319" s="4597" t="s">
        <v>2984</v>
      </c>
      <c r="H319" s="4597" t="s">
        <v>22</v>
      </c>
      <c r="I319" s="4597" t="s">
        <v>902</v>
      </c>
    </row>
    <row customHeight="1" ht="11.25">
      <c r="A320" s="4597" t="s">
        <v>2322</v>
      </c>
      <c r="B320" s="4597" t="s">
        <v>16</v>
      </c>
      <c r="C320" s="4597" t="s">
        <v>2985</v>
      </c>
      <c r="D320" s="4597" t="s">
        <v>2986</v>
      </c>
      <c r="E320" s="4597" t="s">
        <v>2987</v>
      </c>
      <c r="F320" s="4597" t="s">
        <v>2741</v>
      </c>
      <c r="G320" s="4597" t="s">
        <v>22</v>
      </c>
      <c r="H320" s="4597" t="s">
        <v>22</v>
      </c>
      <c r="I320" s="4597" t="s">
        <v>902</v>
      </c>
    </row>
    <row customHeight="1" ht="11.25">
      <c r="A321" s="4597" t="s">
        <v>2322</v>
      </c>
      <c r="B321" s="4597" t="s">
        <v>16</v>
      </c>
      <c r="C321" s="4597" t="s">
        <v>2992</v>
      </c>
      <c r="D321" s="4597" t="s">
        <v>2993</v>
      </c>
      <c r="E321" s="4597" t="s">
        <v>2994</v>
      </c>
      <c r="F321" s="4597" t="s">
        <v>2532</v>
      </c>
      <c r="G321" s="4597" t="s">
        <v>2995</v>
      </c>
      <c r="H321" s="4597" t="s">
        <v>22</v>
      </c>
      <c r="I321" s="4597" t="s">
        <v>902</v>
      </c>
    </row>
    <row customHeight="1" ht="11.25">
      <c r="A322" s="4597" t="s">
        <v>2322</v>
      </c>
      <c r="B322" s="4597" t="s">
        <v>16</v>
      </c>
      <c r="C322" s="4597" t="s">
        <v>2523</v>
      </c>
      <c r="D322" s="4597" t="s">
        <v>2524</v>
      </c>
      <c r="E322" s="4597" t="s">
        <v>2525</v>
      </c>
      <c r="F322" s="4597" t="s">
        <v>2381</v>
      </c>
      <c r="G322" s="4597" t="s">
        <v>22</v>
      </c>
      <c r="H322" s="4597" t="s">
        <v>22</v>
      </c>
      <c r="I322" s="4597" t="s">
        <v>902</v>
      </c>
    </row>
    <row customHeight="1" ht="11.25">
      <c r="A323" s="4597" t="s">
        <v>2322</v>
      </c>
      <c r="B323" s="4597" t="s">
        <v>16</v>
      </c>
      <c r="C323" s="4597" t="s">
        <v>3007</v>
      </c>
      <c r="D323" s="4597" t="s">
        <v>3008</v>
      </c>
      <c r="E323" s="4597" t="s">
        <v>3009</v>
      </c>
      <c r="F323" s="4597" t="s">
        <v>2556</v>
      </c>
      <c r="G323" s="4597" t="s">
        <v>22</v>
      </c>
      <c r="H323" s="4597" t="s">
        <v>22</v>
      </c>
      <c r="I323" s="4597" t="s">
        <v>902</v>
      </c>
    </row>
    <row customHeight="1" ht="11.25">
      <c r="A324" s="4597" t="s">
        <v>2322</v>
      </c>
      <c r="B324" s="4597" t="s">
        <v>16</v>
      </c>
      <c r="C324" s="4597" t="s">
        <v>2533</v>
      </c>
      <c r="D324" s="4597" t="s">
        <v>2534</v>
      </c>
      <c r="E324" s="4597" t="s">
        <v>2535</v>
      </c>
      <c r="F324" s="4597" t="s">
        <v>2536</v>
      </c>
      <c r="G324" s="4597" t="s">
        <v>22</v>
      </c>
      <c r="H324" s="4597" t="s">
        <v>22</v>
      </c>
      <c r="I324" s="4597" t="s">
        <v>902</v>
      </c>
    </row>
    <row customHeight="1" ht="11.25">
      <c r="A325" s="4597" t="s">
        <v>2322</v>
      </c>
      <c r="B325" s="4597" t="s">
        <v>16</v>
      </c>
      <c r="C325" s="4597" t="s">
        <v>3013</v>
      </c>
      <c r="D325" s="4597" t="s">
        <v>3014</v>
      </c>
      <c r="E325" s="4597" t="s">
        <v>3015</v>
      </c>
      <c r="F325" s="4597" t="s">
        <v>2872</v>
      </c>
      <c r="G325" s="4597" t="s">
        <v>3016</v>
      </c>
      <c r="H325" s="4597" t="s">
        <v>22</v>
      </c>
      <c r="I325" s="4597" t="s">
        <v>902</v>
      </c>
    </row>
    <row customHeight="1" ht="11.25">
      <c r="A326" s="4597" t="s">
        <v>2322</v>
      </c>
      <c r="B326" s="4597" t="s">
        <v>16</v>
      </c>
      <c r="C326" s="4597" t="s">
        <v>3020</v>
      </c>
      <c r="D326" s="4597" t="s">
        <v>3021</v>
      </c>
      <c r="E326" s="4597" t="s">
        <v>3022</v>
      </c>
      <c r="F326" s="4597" t="s">
        <v>2544</v>
      </c>
      <c r="G326" s="4597" t="s">
        <v>22</v>
      </c>
      <c r="H326" s="4597" t="s">
        <v>22</v>
      </c>
      <c r="I326" s="4597" t="s">
        <v>902</v>
      </c>
    </row>
    <row customHeight="1" ht="11.25">
      <c r="A327" s="4597" t="s">
        <v>2322</v>
      </c>
      <c r="B327" s="4597" t="s">
        <v>16</v>
      </c>
      <c r="C327" s="4597" t="s">
        <v>3023</v>
      </c>
      <c r="D327" s="4597" t="s">
        <v>3024</v>
      </c>
      <c r="E327" s="4597" t="s">
        <v>3025</v>
      </c>
      <c r="F327" s="4597" t="s">
        <v>3026</v>
      </c>
      <c r="G327" s="4597" t="s">
        <v>3027</v>
      </c>
      <c r="H327" s="4597" t="s">
        <v>22</v>
      </c>
      <c r="I327" s="4597" t="s">
        <v>902</v>
      </c>
    </row>
    <row customHeight="1" ht="11.25">
      <c r="A328" s="4597" t="s">
        <v>2322</v>
      </c>
      <c r="B328" s="4597" t="s">
        <v>16</v>
      </c>
      <c r="C328" s="4597" t="s">
        <v>3032</v>
      </c>
      <c r="D328" s="4597" t="s">
        <v>3033</v>
      </c>
      <c r="E328" s="4597" t="s">
        <v>3034</v>
      </c>
      <c r="F328" s="4597" t="s">
        <v>2593</v>
      </c>
      <c r="G328" s="4597" t="s">
        <v>3035</v>
      </c>
      <c r="H328" s="4597" t="s">
        <v>22</v>
      </c>
      <c r="I328" s="4597" t="s">
        <v>902</v>
      </c>
    </row>
    <row customHeight="1" ht="11.25">
      <c r="A329" s="4597" t="s">
        <v>2322</v>
      </c>
      <c r="B329" s="4597" t="s">
        <v>16</v>
      </c>
      <c r="C329" s="4597" t="s">
        <v>2537</v>
      </c>
      <c r="D329" s="4597" t="s">
        <v>2538</v>
      </c>
      <c r="E329" s="4597" t="s">
        <v>2539</v>
      </c>
      <c r="F329" s="4597" t="s">
        <v>2540</v>
      </c>
      <c r="G329" s="4597" t="s">
        <v>22</v>
      </c>
      <c r="H329" s="4597" t="s">
        <v>22</v>
      </c>
      <c r="I329" s="4597" t="s">
        <v>902</v>
      </c>
    </row>
    <row customHeight="1" ht="11.25">
      <c r="A330" s="4597" t="s">
        <v>2322</v>
      </c>
      <c r="B330" s="4597" t="s">
        <v>16</v>
      </c>
      <c r="C330" s="4597" t="s">
        <v>3043</v>
      </c>
      <c r="D330" s="4597" t="s">
        <v>3044</v>
      </c>
      <c r="E330" s="4597" t="s">
        <v>3045</v>
      </c>
      <c r="F330" s="4597" t="s">
        <v>2447</v>
      </c>
      <c r="G330" s="4597" t="s">
        <v>22</v>
      </c>
      <c r="H330" s="4597" t="s">
        <v>22</v>
      </c>
      <c r="I330" s="4597" t="s">
        <v>902</v>
      </c>
    </row>
    <row customHeight="1" ht="11.25">
      <c r="A331" s="4597" t="s">
        <v>2322</v>
      </c>
      <c r="B331" s="4597" t="s">
        <v>16</v>
      </c>
      <c r="C331" s="4597" t="s">
        <v>3046</v>
      </c>
      <c r="D331" s="4597" t="s">
        <v>3047</v>
      </c>
      <c r="E331" s="4597" t="s">
        <v>3048</v>
      </c>
      <c r="F331" s="4597" t="s">
        <v>2519</v>
      </c>
      <c r="G331" s="4597" t="s">
        <v>22</v>
      </c>
      <c r="H331" s="4597" t="s">
        <v>22</v>
      </c>
      <c r="I331" s="4597" t="s">
        <v>902</v>
      </c>
    </row>
    <row customHeight="1" ht="11.25">
      <c r="A332" s="4597" t="s">
        <v>2322</v>
      </c>
      <c r="B332" s="4597" t="s">
        <v>16</v>
      </c>
      <c r="C332" s="4597" t="s">
        <v>3049</v>
      </c>
      <c r="D332" s="4597" t="s">
        <v>3050</v>
      </c>
      <c r="E332" s="4597" t="s">
        <v>3051</v>
      </c>
      <c r="F332" s="4597" t="s">
        <v>2364</v>
      </c>
      <c r="G332" s="4597" t="s">
        <v>22</v>
      </c>
      <c r="H332" s="4597" t="s">
        <v>22</v>
      </c>
      <c r="I332" s="4597" t="s">
        <v>902</v>
      </c>
    </row>
    <row customHeight="1" ht="11.25">
      <c r="A333" s="4597" t="s">
        <v>2322</v>
      </c>
      <c r="B333" s="4597" t="s">
        <v>16</v>
      </c>
      <c r="C333" s="4597" t="s">
        <v>3052</v>
      </c>
      <c r="D333" s="4597" t="s">
        <v>3053</v>
      </c>
      <c r="E333" s="4597" t="s">
        <v>3054</v>
      </c>
      <c r="F333" s="4597" t="s">
        <v>2570</v>
      </c>
      <c r="G333" s="4597" t="s">
        <v>22</v>
      </c>
      <c r="H333" s="4597" t="s">
        <v>22</v>
      </c>
      <c r="I333" s="4597" t="s">
        <v>902</v>
      </c>
    </row>
    <row customHeight="1" ht="11.25">
      <c r="A334" s="4597" t="s">
        <v>2322</v>
      </c>
      <c r="B334" s="4597" t="s">
        <v>16</v>
      </c>
      <c r="C334" s="4597" t="s">
        <v>3055</v>
      </c>
      <c r="D334" s="4597" t="s">
        <v>3056</v>
      </c>
      <c r="E334" s="4597" t="s">
        <v>3057</v>
      </c>
      <c r="F334" s="4597" t="s">
        <v>2570</v>
      </c>
      <c r="G334" s="4597" t="s">
        <v>22</v>
      </c>
      <c r="H334" s="4597" t="s">
        <v>22</v>
      </c>
      <c r="I334" s="4597" t="s">
        <v>902</v>
      </c>
    </row>
    <row customHeight="1" ht="11.25">
      <c r="A335" s="4597" t="s">
        <v>2322</v>
      </c>
      <c r="B335" s="4597" t="s">
        <v>16</v>
      </c>
      <c r="C335" s="4597" t="s">
        <v>3063</v>
      </c>
      <c r="D335" s="4597" t="s">
        <v>3064</v>
      </c>
      <c r="E335" s="4597" t="s">
        <v>3065</v>
      </c>
      <c r="F335" s="4597" t="s">
        <v>2459</v>
      </c>
      <c r="G335" s="4597" t="s">
        <v>22</v>
      </c>
      <c r="H335" s="4597" t="s">
        <v>22</v>
      </c>
      <c r="I335" s="4597" t="s">
        <v>902</v>
      </c>
    </row>
    <row customHeight="1" ht="11.25">
      <c r="A336" s="4597" t="s">
        <v>2322</v>
      </c>
      <c r="B336" s="4597" t="s">
        <v>16</v>
      </c>
      <c r="C336" s="4597" t="s">
        <v>3161</v>
      </c>
      <c r="D336" s="4597" t="s">
        <v>3162</v>
      </c>
      <c r="E336" s="4597" t="s">
        <v>3163</v>
      </c>
      <c r="F336" s="4597" t="s">
        <v>2373</v>
      </c>
      <c r="G336" s="4597" t="s">
        <v>3164</v>
      </c>
      <c r="H336" s="4597" t="s">
        <v>22</v>
      </c>
      <c r="I336" s="4597" t="s">
        <v>902</v>
      </c>
    </row>
    <row customHeight="1" ht="11.25">
      <c r="A337" s="4597" t="s">
        <v>2322</v>
      </c>
      <c r="B337" s="4597" t="s">
        <v>16</v>
      </c>
      <c r="C337" s="4597" t="s">
        <v>2603</v>
      </c>
      <c r="D337" s="4597" t="s">
        <v>2604</v>
      </c>
      <c r="E337" s="4597" t="s">
        <v>2605</v>
      </c>
      <c r="F337" s="4597" t="s">
        <v>2519</v>
      </c>
      <c r="G337" s="4597" t="s">
        <v>22</v>
      </c>
      <c r="H337" s="4597" t="s">
        <v>22</v>
      </c>
      <c r="I337" s="4597" t="s">
        <v>902</v>
      </c>
    </row>
    <row customHeight="1" ht="11.25">
      <c r="A338" s="4597" t="s">
        <v>2322</v>
      </c>
      <c r="B338" s="4597" t="s">
        <v>16</v>
      </c>
      <c r="C338" s="4597" t="s">
        <v>3066</v>
      </c>
      <c r="D338" s="4597" t="s">
        <v>3067</v>
      </c>
      <c r="E338" s="4597" t="s">
        <v>3068</v>
      </c>
      <c r="F338" s="4597" t="s">
        <v>2443</v>
      </c>
      <c r="G338" s="4597" t="s">
        <v>22</v>
      </c>
      <c r="H338" s="4597" t="s">
        <v>22</v>
      </c>
      <c r="I338" s="4597" t="s">
        <v>902</v>
      </c>
    </row>
    <row customHeight="1" ht="11.25">
      <c r="A339" s="4597" t="s">
        <v>2322</v>
      </c>
      <c r="B339" s="4597" t="s">
        <v>16</v>
      </c>
      <c r="C339" s="4597" t="s">
        <v>3165</v>
      </c>
      <c r="D339" s="4597" t="s">
        <v>3166</v>
      </c>
      <c r="E339" s="4597" t="s">
        <v>3167</v>
      </c>
      <c r="F339" s="4597" t="s">
        <v>2330</v>
      </c>
      <c r="G339" s="4597" t="s">
        <v>22</v>
      </c>
      <c r="H339" s="4597" t="s">
        <v>22</v>
      </c>
      <c r="I339" s="4597" t="s">
        <v>902</v>
      </c>
    </row>
    <row customHeight="1" ht="11.25">
      <c r="A340" s="4597" t="s">
        <v>2322</v>
      </c>
      <c r="B340" s="4597" t="s">
        <v>16</v>
      </c>
      <c r="C340" s="4597" t="s">
        <v>3069</v>
      </c>
      <c r="D340" s="4597" t="s">
        <v>3070</v>
      </c>
      <c r="E340" s="4597" t="s">
        <v>3071</v>
      </c>
      <c r="F340" s="4597" t="s">
        <v>2364</v>
      </c>
      <c r="G340" s="4597" t="s">
        <v>3072</v>
      </c>
      <c r="H340" s="4597" t="s">
        <v>22</v>
      </c>
      <c r="I340" s="4597" t="s">
        <v>902</v>
      </c>
    </row>
    <row customHeight="1" ht="11.25">
      <c r="A341" s="4597" t="s">
        <v>2322</v>
      </c>
      <c r="B341" s="4597" t="s">
        <v>16</v>
      </c>
      <c r="C341" s="4597" t="s">
        <v>3168</v>
      </c>
      <c r="D341" s="4597" t="s">
        <v>3169</v>
      </c>
      <c r="E341" s="4597" t="s">
        <v>3170</v>
      </c>
      <c r="F341" s="4597" t="s">
        <v>2769</v>
      </c>
      <c r="G341" s="4597" t="s">
        <v>3160</v>
      </c>
      <c r="H341" s="4597" t="s">
        <v>22</v>
      </c>
      <c r="I341" s="4597" t="s">
        <v>902</v>
      </c>
    </row>
    <row customHeight="1" ht="11.25">
      <c r="A342" s="4597" t="s">
        <v>2322</v>
      </c>
      <c r="B342" s="4597" t="s">
        <v>16</v>
      </c>
      <c r="C342" s="4597" t="s">
        <v>3073</v>
      </c>
      <c r="D342" s="4597" t="s">
        <v>3074</v>
      </c>
      <c r="E342" s="4597" t="s">
        <v>3075</v>
      </c>
      <c r="F342" s="4597" t="s">
        <v>2872</v>
      </c>
      <c r="G342" s="4597" t="s">
        <v>22</v>
      </c>
      <c r="H342" s="4597" t="s">
        <v>22</v>
      </c>
      <c r="I342" s="4597" t="s">
        <v>902</v>
      </c>
    </row>
    <row customHeight="1" ht="11.25">
      <c r="A343" s="4597" t="s">
        <v>2322</v>
      </c>
      <c r="B343" s="4597" t="s">
        <v>16</v>
      </c>
      <c r="C343" s="4597" t="s">
        <v>3076</v>
      </c>
      <c r="D343" s="4597" t="s">
        <v>3077</v>
      </c>
      <c r="E343" s="4597" t="s">
        <v>3078</v>
      </c>
      <c r="F343" s="4597" t="s">
        <v>2769</v>
      </c>
      <c r="G343" s="4597" t="s">
        <v>22</v>
      </c>
      <c r="H343" s="4597" t="s">
        <v>22</v>
      </c>
      <c r="I343" s="4597" t="s">
        <v>902</v>
      </c>
    </row>
    <row customHeight="1" ht="11.25">
      <c r="A344" s="4597" t="s">
        <v>2322</v>
      </c>
      <c r="B344" s="4597" t="s">
        <v>16</v>
      </c>
      <c r="C344" s="4597" t="s">
        <v>3171</v>
      </c>
      <c r="D344" s="4597" t="s">
        <v>3172</v>
      </c>
      <c r="E344" s="4597" t="s">
        <v>3173</v>
      </c>
      <c r="F344" s="4597" t="s">
        <v>3174</v>
      </c>
      <c r="G344" s="4597" t="s">
        <v>22</v>
      </c>
      <c r="H344" s="4597" t="s">
        <v>22</v>
      </c>
      <c r="I344" s="4597" t="s">
        <v>902</v>
      </c>
    </row>
    <row customHeight="1" ht="11.25">
      <c r="A345" s="4597" t="s">
        <v>2322</v>
      </c>
      <c r="B345" s="4597" t="s">
        <v>16</v>
      </c>
      <c r="C345" s="4597" t="s">
        <v>3079</v>
      </c>
      <c r="D345" s="4597" t="s">
        <v>3080</v>
      </c>
      <c r="E345" s="4597" t="s">
        <v>3081</v>
      </c>
      <c r="F345" s="4597" t="s">
        <v>2459</v>
      </c>
      <c r="G345" s="4597" t="s">
        <v>3082</v>
      </c>
      <c r="H345" s="4597" t="s">
        <v>22</v>
      </c>
      <c r="I345" s="4597" t="s">
        <v>902</v>
      </c>
    </row>
    <row customHeight="1" ht="11.25">
      <c r="A346" s="4597" t="s">
        <v>2322</v>
      </c>
      <c r="B346" s="4597" t="s">
        <v>16</v>
      </c>
      <c r="C346" s="4597" t="s">
        <v>3094</v>
      </c>
      <c r="D346" s="4597" t="s">
        <v>3095</v>
      </c>
      <c r="E346" s="4597" t="s">
        <v>3096</v>
      </c>
      <c r="F346" s="4597" t="s">
        <v>3097</v>
      </c>
      <c r="G346" s="4597" t="s">
        <v>22</v>
      </c>
      <c r="H346" s="4597" t="s">
        <v>22</v>
      </c>
      <c r="I346" s="4597" t="s">
        <v>902</v>
      </c>
    </row>
    <row customHeight="1" ht="11.25">
      <c r="A347" s="4597" t="s">
        <v>2322</v>
      </c>
      <c r="B347" s="4597" t="s">
        <v>16</v>
      </c>
      <c r="C347" s="4597" t="s">
        <v>3098</v>
      </c>
      <c r="D347" s="4597" t="s">
        <v>3099</v>
      </c>
      <c r="E347" s="4597" t="s">
        <v>3100</v>
      </c>
      <c r="F347" s="4597" t="s">
        <v>2459</v>
      </c>
      <c r="G347" s="4597" t="s">
        <v>3101</v>
      </c>
      <c r="H347" s="4597" t="s">
        <v>3102</v>
      </c>
      <c r="I347" s="4597" t="s">
        <v>902</v>
      </c>
    </row>
    <row customHeight="1" ht="11.25">
      <c r="A348" s="4597" t="s">
        <v>2322</v>
      </c>
      <c r="B348" s="4597" t="s">
        <v>16</v>
      </c>
      <c r="C348" s="4597" t="s">
        <v>3103</v>
      </c>
      <c r="D348" s="4597" t="s">
        <v>3104</v>
      </c>
      <c r="E348" s="4597" t="s">
        <v>3105</v>
      </c>
      <c r="F348" s="4597" t="s">
        <v>2589</v>
      </c>
      <c r="G348" s="4597" t="s">
        <v>3106</v>
      </c>
      <c r="H348" s="4597" t="s">
        <v>22</v>
      </c>
      <c r="I348" s="4597" t="s">
        <v>902</v>
      </c>
    </row>
    <row customHeight="1" ht="11.25">
      <c r="A349" s="4597" t="s">
        <v>2322</v>
      </c>
      <c r="B349" s="4597" t="s">
        <v>16</v>
      </c>
      <c r="C349" s="4597" t="s">
        <v>3175</v>
      </c>
      <c r="D349" s="4597" t="s">
        <v>3176</v>
      </c>
      <c r="E349" s="4597" t="s">
        <v>3177</v>
      </c>
      <c r="F349" s="4597" t="s">
        <v>2394</v>
      </c>
      <c r="G349" s="4597" t="s">
        <v>22</v>
      </c>
      <c r="H349" s="4597" t="s">
        <v>22</v>
      </c>
      <c r="I349" s="4597" t="s">
        <v>902</v>
      </c>
    </row>
    <row customHeight="1" ht="11.25">
      <c r="A350" s="4597" t="s">
        <v>2322</v>
      </c>
      <c r="B350" s="4597" t="s">
        <v>16</v>
      </c>
      <c r="C350" s="4597" t="s">
        <v>2681</v>
      </c>
      <c r="D350" s="4597" t="s">
        <v>2682</v>
      </c>
      <c r="E350" s="4597" t="s">
        <v>2683</v>
      </c>
      <c r="F350" s="4597" t="s">
        <v>2684</v>
      </c>
      <c r="G350" s="4597" t="s">
        <v>22</v>
      </c>
      <c r="H350" s="4597" t="s">
        <v>22</v>
      </c>
      <c r="I350" s="4597" t="s">
        <v>902</v>
      </c>
    </row>
    <row customHeight="1" ht="11.25">
      <c r="A351" s="4597" t="s">
        <v>2322</v>
      </c>
      <c r="B351" s="4597" t="s">
        <v>16</v>
      </c>
      <c r="C351" s="4597" t="s">
        <v>3114</v>
      </c>
      <c r="D351" s="4597" t="s">
        <v>3115</v>
      </c>
      <c r="E351" s="4597" t="s">
        <v>3116</v>
      </c>
      <c r="F351" s="4597" t="s">
        <v>2443</v>
      </c>
      <c r="G351" s="4597" t="s">
        <v>3117</v>
      </c>
      <c r="H351" s="4597" t="s">
        <v>22</v>
      </c>
      <c r="I351" s="4597" t="s">
        <v>902</v>
      </c>
    </row>
    <row customHeight="1" ht="11.25">
      <c r="A352" s="4597" t="s">
        <v>2322</v>
      </c>
      <c r="B352" s="4597" t="s">
        <v>16</v>
      </c>
      <c r="C352" s="4597" t="s">
        <v>3178</v>
      </c>
      <c r="D352" s="4597" t="s">
        <v>3179</v>
      </c>
      <c r="E352" s="4597" t="s">
        <v>3180</v>
      </c>
      <c r="F352" s="4597" t="s">
        <v>2879</v>
      </c>
      <c r="G352" s="4597" t="s">
        <v>3181</v>
      </c>
      <c r="H352" s="4597" t="s">
        <v>22</v>
      </c>
      <c r="I352" s="4597" t="s">
        <v>902</v>
      </c>
    </row>
    <row customHeight="1" ht="11.25">
      <c r="A353" s="4597" t="s">
        <v>2322</v>
      </c>
      <c r="B353" s="4597" t="s">
        <v>16</v>
      </c>
      <c r="C353" s="4597" t="s">
        <v>3118</v>
      </c>
      <c r="D353" s="4597" t="s">
        <v>3119</v>
      </c>
      <c r="E353" s="4597" t="s">
        <v>3120</v>
      </c>
      <c r="F353" s="4597" t="s">
        <v>3121</v>
      </c>
      <c r="G353" s="4597" t="s">
        <v>22</v>
      </c>
      <c r="H353" s="4597" t="s">
        <v>22</v>
      </c>
      <c r="I353" s="4597" t="s">
        <v>902</v>
      </c>
    </row>
    <row customHeight="1" ht="11.25">
      <c r="A354" s="4597" t="s">
        <v>2322</v>
      </c>
      <c r="B354" s="4597" t="s">
        <v>16</v>
      </c>
      <c r="C354" s="4597" t="s">
        <v>3182</v>
      </c>
      <c r="D354" s="4597" t="s">
        <v>3183</v>
      </c>
      <c r="E354" s="4597" t="s">
        <v>3184</v>
      </c>
      <c r="F354" s="4597" t="s">
        <v>2585</v>
      </c>
      <c r="G354" s="4597" t="s">
        <v>3185</v>
      </c>
      <c r="H354" s="4597" t="s">
        <v>22</v>
      </c>
      <c r="I354" s="4597" t="s">
        <v>902</v>
      </c>
    </row>
    <row customHeight="1" ht="11.25">
      <c r="A355" s="4597" t="s">
        <v>2322</v>
      </c>
      <c r="B355" s="4597" t="s">
        <v>16</v>
      </c>
      <c r="C355" s="4597" t="s">
        <v>3186</v>
      </c>
      <c r="D355" s="4597" t="s">
        <v>3187</v>
      </c>
      <c r="E355" s="4597" t="s">
        <v>3188</v>
      </c>
      <c r="F355" s="4597" t="s">
        <v>2412</v>
      </c>
      <c r="G355" s="4597" t="s">
        <v>3189</v>
      </c>
      <c r="H355" s="4597" t="s">
        <v>22</v>
      </c>
      <c r="I355" s="4597" t="s">
        <v>902</v>
      </c>
    </row>
    <row customHeight="1" ht="11.25">
      <c r="A356" s="4597" t="s">
        <v>2322</v>
      </c>
      <c r="B356" s="4597" t="s">
        <v>16</v>
      </c>
      <c r="C356" s="4597" t="s">
        <v>2813</v>
      </c>
      <c r="D356" s="4597" t="s">
        <v>2814</v>
      </c>
      <c r="E356" s="4597" t="s">
        <v>2815</v>
      </c>
      <c r="F356" s="4597" t="s">
        <v>2570</v>
      </c>
      <c r="G356" s="4597" t="s">
        <v>22</v>
      </c>
      <c r="H356" s="4597" t="s">
        <v>22</v>
      </c>
      <c r="I356" s="4597" t="s">
        <v>902</v>
      </c>
    </row>
    <row customHeight="1" ht="11.25">
      <c r="A357" s="4597" t="s">
        <v>2322</v>
      </c>
      <c r="B357" s="4597" t="s">
        <v>16</v>
      </c>
      <c r="C357" s="4597" t="s">
        <v>2827</v>
      </c>
      <c r="D357" s="4597" t="s">
        <v>2828</v>
      </c>
      <c r="E357" s="4597" t="s">
        <v>2829</v>
      </c>
      <c r="F357" s="4597" t="s">
        <v>2830</v>
      </c>
      <c r="G357" s="4597" t="s">
        <v>22</v>
      </c>
      <c r="H357" s="4597" t="s">
        <v>22</v>
      </c>
      <c r="I357" s="4597" t="s">
        <v>902</v>
      </c>
    </row>
    <row customHeight="1" ht="11.25">
      <c r="A358" s="4597" t="s">
        <v>2322</v>
      </c>
      <c r="B358" s="4597" t="s">
        <v>16</v>
      </c>
      <c r="C358" s="4597" t="s">
        <v>3132</v>
      </c>
      <c r="D358" s="4597" t="s">
        <v>3133</v>
      </c>
      <c r="E358" s="4597" t="s">
        <v>3134</v>
      </c>
      <c r="F358" s="4597" t="s">
        <v>2412</v>
      </c>
      <c r="G358" s="4597" t="s">
        <v>22</v>
      </c>
      <c r="H358" s="4597" t="s">
        <v>22</v>
      </c>
      <c r="I358" s="4597" t="s">
        <v>902</v>
      </c>
    </row>
    <row customHeight="1" ht="11.25">
      <c r="A359" s="4597" t="s">
        <v>2322</v>
      </c>
      <c r="B359" s="4597" t="s">
        <v>16</v>
      </c>
      <c r="C359" s="4597" t="s">
        <v>3135</v>
      </c>
      <c r="D359" s="4597" t="s">
        <v>3136</v>
      </c>
      <c r="E359" s="4597" t="s">
        <v>3137</v>
      </c>
      <c r="F359" s="4597" t="s">
        <v>2879</v>
      </c>
      <c r="G359" s="4597" t="s">
        <v>3072</v>
      </c>
      <c r="H359" s="4597" t="s">
        <v>22</v>
      </c>
      <c r="I359" s="4597" t="s">
        <v>902</v>
      </c>
    </row>
    <row customHeight="1" ht="11.25">
      <c r="A360" s="4597" t="s">
        <v>2322</v>
      </c>
      <c r="B360" s="4597" t="s">
        <v>16</v>
      </c>
      <c r="C360" s="4597" t="s">
        <v>22</v>
      </c>
      <c r="D360" s="4597" t="s">
        <v>2841</v>
      </c>
      <c r="E360" s="4597" t="s">
        <v>2842</v>
      </c>
      <c r="F360" s="4597" t="s">
        <v>2589</v>
      </c>
      <c r="G360" s="4597" t="s">
        <v>22</v>
      </c>
      <c r="H360" s="4597" t="s">
        <v>22</v>
      </c>
      <c r="I360" s="4597" t="s">
        <v>902</v>
      </c>
    </row>
    <row customHeight="1" ht="11.25">
      <c r="A361" s="4597" t="s">
        <v>2322</v>
      </c>
      <c r="B361" s="4597" t="s">
        <v>16</v>
      </c>
      <c r="C361" s="4597" t="s">
        <v>2850</v>
      </c>
      <c r="D361" s="4597" t="s">
        <v>2851</v>
      </c>
      <c r="E361" s="4597" t="s">
        <v>2845</v>
      </c>
      <c r="F361" s="4597" t="s">
        <v>2852</v>
      </c>
      <c r="G361" s="4597" t="s">
        <v>22</v>
      </c>
      <c r="H361" s="4597" t="s">
        <v>22</v>
      </c>
      <c r="I361" s="4597" t="s">
        <v>902</v>
      </c>
    </row>
    <row customHeight="1" ht="11.25">
      <c r="A362" s="4597" t="s">
        <v>2322</v>
      </c>
      <c r="B362" s="4597" t="s">
        <v>16</v>
      </c>
      <c r="C362" s="4597" t="s">
        <v>3147</v>
      </c>
      <c r="D362" s="4597" t="s">
        <v>3148</v>
      </c>
      <c r="E362" s="4597" t="s">
        <v>3149</v>
      </c>
      <c r="F362" s="4597" t="s">
        <v>2577</v>
      </c>
      <c r="G362" s="4597" t="s">
        <v>22</v>
      </c>
      <c r="H362" s="4597" t="s">
        <v>22</v>
      </c>
      <c r="I362" s="4597" t="s">
        <v>902</v>
      </c>
    </row>
    <row customHeight="1" ht="11.25">
      <c r="A363" s="4597" t="s">
        <v>2322</v>
      </c>
      <c r="B363" s="4597" t="s">
        <v>16</v>
      </c>
      <c r="C363" s="4597" t="s">
        <v>2863</v>
      </c>
      <c r="D363" s="4597" t="s">
        <v>2864</v>
      </c>
      <c r="E363" s="4597" t="s">
        <v>2865</v>
      </c>
      <c r="F363" s="4597" t="s">
        <v>2577</v>
      </c>
      <c r="G363" s="4597" t="s">
        <v>22</v>
      </c>
      <c r="H363" s="4597" t="s">
        <v>22</v>
      </c>
      <c r="I363" s="4597" t="s">
        <v>902</v>
      </c>
    </row>
    <row customHeight="1" ht="11.25">
      <c r="A364" s="4597" t="s">
        <v>2322</v>
      </c>
      <c r="B364" s="4597" t="s">
        <v>16</v>
      </c>
      <c r="C364" s="4597" t="s">
        <v>2866</v>
      </c>
      <c r="D364" s="4597" t="s">
        <v>2867</v>
      </c>
      <c r="E364" s="4597" t="s">
        <v>2868</v>
      </c>
      <c r="F364" s="4597" t="s">
        <v>2577</v>
      </c>
      <c r="G364" s="4597" t="s">
        <v>22</v>
      </c>
      <c r="H364" s="4597" t="s">
        <v>22</v>
      </c>
      <c r="I364" s="4597" t="s">
        <v>902</v>
      </c>
    </row>
    <row customHeight="1" ht="11.25">
      <c r="A365" s="4597" t="s">
        <v>2322</v>
      </c>
      <c r="B365" s="4597" t="s">
        <v>16</v>
      </c>
      <c r="C365" s="4597" t="s">
        <v>2869</v>
      </c>
      <c r="D365" s="4597" t="s">
        <v>2870</v>
      </c>
      <c r="E365" s="4597" t="s">
        <v>2871</v>
      </c>
      <c r="F365" s="4597" t="s">
        <v>2872</v>
      </c>
      <c r="G365" s="4597" t="s">
        <v>22</v>
      </c>
      <c r="H365" s="4597" t="s">
        <v>22</v>
      </c>
      <c r="I365" s="4597" t="s">
        <v>902</v>
      </c>
    </row>
    <row customHeight="1" ht="11.25">
      <c r="A366" s="4597" t="s">
        <v>2322</v>
      </c>
      <c r="B366" s="4597" t="s">
        <v>16</v>
      </c>
      <c r="C366" s="4597" t="s">
        <v>2876</v>
      </c>
      <c r="D366" s="4597" t="s">
        <v>2877</v>
      </c>
      <c r="E366" s="4597" t="s">
        <v>2878</v>
      </c>
      <c r="F366" s="4597" t="s">
        <v>2879</v>
      </c>
      <c r="G366" s="4597" t="s">
        <v>22</v>
      </c>
      <c r="H366" s="4597" t="s">
        <v>22</v>
      </c>
      <c r="I366" s="4597" t="s">
        <v>902</v>
      </c>
    </row>
    <row customHeight="1" ht="11.25">
      <c r="A367" s="4597" t="s">
        <v>2322</v>
      </c>
      <c r="B367" s="4597" t="s">
        <v>16</v>
      </c>
      <c r="C367" s="4597" t="s">
        <v>2880</v>
      </c>
      <c r="D367" s="4597" t="s">
        <v>2881</v>
      </c>
      <c r="E367" s="4597" t="s">
        <v>2878</v>
      </c>
      <c r="F367" s="4597" t="s">
        <v>2882</v>
      </c>
      <c r="G367" s="4597" t="s">
        <v>2883</v>
      </c>
      <c r="H367" s="4597" t="s">
        <v>22</v>
      </c>
      <c r="I367" s="4597" t="s">
        <v>902</v>
      </c>
    </row>
    <row customHeight="1" ht="11.25">
      <c r="A368" s="4597" t="s">
        <v>2322</v>
      </c>
      <c r="B368" s="4597" t="s">
        <v>16</v>
      </c>
      <c r="C368" s="4597" t="s">
        <v>2895</v>
      </c>
      <c r="D368" s="4597" t="s">
        <v>2896</v>
      </c>
      <c r="E368" s="4597" t="s">
        <v>2897</v>
      </c>
      <c r="F368" s="4597" t="s">
        <v>2898</v>
      </c>
      <c r="G368" s="4597" t="s">
        <v>22</v>
      </c>
      <c r="H368" s="4597" t="s">
        <v>22</v>
      </c>
      <c r="I368" s="4597" t="s">
        <v>902</v>
      </c>
    </row>
    <row customHeight="1" ht="11.25">
      <c r="A369" s="4597" t="s">
        <v>2322</v>
      </c>
      <c r="B369" s="4597" t="s">
        <v>16</v>
      </c>
      <c r="C369" s="4597" t="s">
        <v>2370</v>
      </c>
      <c r="D369" s="4597" t="s">
        <v>2371</v>
      </c>
      <c r="E369" s="4597" t="s">
        <v>2372</v>
      </c>
      <c r="F369" s="4597" t="s">
        <v>2373</v>
      </c>
      <c r="G369" s="4597" t="s">
        <v>22</v>
      </c>
      <c r="H369" s="4597" t="s">
        <v>22</v>
      </c>
      <c r="I369" s="4597" t="s">
        <v>1702</v>
      </c>
    </row>
    <row customHeight="1" ht="11.25">
      <c r="A370" s="4597" t="s">
        <v>2322</v>
      </c>
      <c r="B370" s="4597" t="s">
        <v>16</v>
      </c>
      <c r="C370" s="4597" t="s">
        <v>2919</v>
      </c>
      <c r="D370" s="4597" t="s">
        <v>2920</v>
      </c>
      <c r="E370" s="4597" t="s">
        <v>2921</v>
      </c>
      <c r="F370" s="4597" t="s">
        <v>2922</v>
      </c>
      <c r="G370" s="4597" t="s">
        <v>22</v>
      </c>
      <c r="H370" s="4597" t="s">
        <v>22</v>
      </c>
      <c r="I370" s="4597" t="s">
        <v>1702</v>
      </c>
    </row>
    <row customHeight="1" ht="11.25">
      <c r="A371" s="4597" t="s">
        <v>2322</v>
      </c>
      <c r="B371" s="4597" t="s">
        <v>16</v>
      </c>
      <c r="C371" s="4597" t="s">
        <v>2398</v>
      </c>
      <c r="D371" s="4597" t="s">
        <v>2399</v>
      </c>
      <c r="E371" s="4597" t="s">
        <v>2400</v>
      </c>
      <c r="F371" s="4597" t="s">
        <v>2401</v>
      </c>
      <c r="G371" s="4597" t="s">
        <v>22</v>
      </c>
      <c r="H371" s="4597" t="s">
        <v>22</v>
      </c>
      <c r="I371" s="4597" t="s">
        <v>1702</v>
      </c>
    </row>
    <row customHeight="1" ht="11.25">
      <c r="A372" s="4597" t="s">
        <v>2322</v>
      </c>
      <c r="B372" s="4597" t="s">
        <v>16</v>
      </c>
      <c r="C372" s="4597" t="s">
        <v>2416</v>
      </c>
      <c r="D372" s="4597" t="s">
        <v>2417</v>
      </c>
      <c r="E372" s="4597" t="s">
        <v>2418</v>
      </c>
      <c r="F372" s="4597" t="s">
        <v>2419</v>
      </c>
      <c r="G372" s="4597" t="s">
        <v>22</v>
      </c>
      <c r="H372" s="4597" t="s">
        <v>22</v>
      </c>
      <c r="I372" s="4597" t="s">
        <v>1702</v>
      </c>
    </row>
    <row customHeight="1" ht="11.25">
      <c r="A373" s="4597" t="s">
        <v>2322</v>
      </c>
      <c r="B373" s="4597" t="s">
        <v>16</v>
      </c>
      <c r="C373" s="4597" t="s">
        <v>3190</v>
      </c>
      <c r="D373" s="4597" t="s">
        <v>3191</v>
      </c>
      <c r="E373" s="4597" t="s">
        <v>3192</v>
      </c>
      <c r="F373" s="4597" t="s">
        <v>570</v>
      </c>
      <c r="G373" s="4597" t="s">
        <v>22</v>
      </c>
      <c r="H373" s="4597" t="s">
        <v>22</v>
      </c>
      <c r="I373" s="4597" t="s">
        <v>1702</v>
      </c>
    </row>
    <row customHeight="1" ht="11.25">
      <c r="A374" s="4597" t="s">
        <v>2322</v>
      </c>
      <c r="B374" s="4597" t="s">
        <v>16</v>
      </c>
      <c r="C374" s="4597" t="s">
        <v>3193</v>
      </c>
      <c r="D374" s="4597" t="s">
        <v>3194</v>
      </c>
      <c r="E374" s="4597" t="s">
        <v>3195</v>
      </c>
      <c r="F374" s="4597" t="s">
        <v>570</v>
      </c>
      <c r="G374" s="4597" t="s">
        <v>22</v>
      </c>
      <c r="H374" s="4597" t="s">
        <v>22</v>
      </c>
      <c r="I374" s="4597" t="s">
        <v>1702</v>
      </c>
    </row>
    <row customHeight="1" ht="11.25">
      <c r="A375" s="4597" t="s">
        <v>2322</v>
      </c>
      <c r="B375" s="4597" t="s">
        <v>16</v>
      </c>
      <c r="C375" s="4597" t="s">
        <v>3196</v>
      </c>
      <c r="D375" s="4597" t="s">
        <v>3197</v>
      </c>
      <c r="E375" s="4597" t="s">
        <v>3198</v>
      </c>
      <c r="F375" s="4597" t="s">
        <v>570</v>
      </c>
      <c r="G375" s="4597" t="s">
        <v>22</v>
      </c>
      <c r="H375" s="4597" t="s">
        <v>22</v>
      </c>
      <c r="I375" s="4597" t="s">
        <v>1702</v>
      </c>
    </row>
    <row customHeight="1" ht="11.25">
      <c r="A376" s="4597" t="s">
        <v>2322</v>
      </c>
      <c r="B376" s="4597" t="s">
        <v>16</v>
      </c>
      <c r="C376" s="4597" t="s">
        <v>3199</v>
      </c>
      <c r="D376" s="4597" t="s">
        <v>3200</v>
      </c>
      <c r="E376" s="4597" t="s">
        <v>3201</v>
      </c>
      <c r="F376" s="4597" t="s">
        <v>570</v>
      </c>
      <c r="G376" s="4597" t="s">
        <v>22</v>
      </c>
      <c r="H376" s="4597" t="s">
        <v>22</v>
      </c>
      <c r="I376" s="4597" t="s">
        <v>1702</v>
      </c>
    </row>
    <row customHeight="1" ht="11.25">
      <c r="A377" s="4597" t="s">
        <v>2322</v>
      </c>
      <c r="B377" s="4597" t="s">
        <v>16</v>
      </c>
      <c r="C377" s="4597" t="s">
        <v>3202</v>
      </c>
      <c r="D377" s="4597" t="s">
        <v>3203</v>
      </c>
      <c r="E377" s="4597" t="s">
        <v>3204</v>
      </c>
      <c r="F377" s="4597" t="s">
        <v>570</v>
      </c>
      <c r="G377" s="4597" t="s">
        <v>22</v>
      </c>
      <c r="H377" s="4597" t="s">
        <v>22</v>
      </c>
      <c r="I377" s="4597" t="s">
        <v>1702</v>
      </c>
    </row>
    <row customHeight="1" ht="11.25">
      <c r="A378" s="4597" t="s">
        <v>2322</v>
      </c>
      <c r="B378" s="4597" t="s">
        <v>16</v>
      </c>
      <c r="C378" s="4597" t="s">
        <v>3205</v>
      </c>
      <c r="D378" s="4597" t="s">
        <v>3206</v>
      </c>
      <c r="E378" s="4597" t="s">
        <v>3207</v>
      </c>
      <c r="F378" s="4597" t="s">
        <v>570</v>
      </c>
      <c r="G378" s="4597" t="s">
        <v>22</v>
      </c>
      <c r="H378" s="4597" t="s">
        <v>22</v>
      </c>
      <c r="I378" s="4597" t="s">
        <v>1702</v>
      </c>
    </row>
    <row customHeight="1" ht="11.25">
      <c r="A379" s="4597" t="s">
        <v>2322</v>
      </c>
      <c r="B379" s="4597" t="s">
        <v>16</v>
      </c>
      <c r="C379" s="4597" t="s">
        <v>3156</v>
      </c>
      <c r="D379" s="4597" t="s">
        <v>3157</v>
      </c>
      <c r="E379" s="4597" t="s">
        <v>3158</v>
      </c>
      <c r="F379" s="4597" t="s">
        <v>2769</v>
      </c>
      <c r="G379" s="4597" t="s">
        <v>3159</v>
      </c>
      <c r="H379" s="4597" t="s">
        <v>3160</v>
      </c>
      <c r="I379" s="4597" t="s">
        <v>1702</v>
      </c>
    </row>
    <row customHeight="1" ht="11.25">
      <c r="A380" s="4597" t="s">
        <v>2322</v>
      </c>
      <c r="B380" s="4597" t="s">
        <v>16</v>
      </c>
      <c r="C380" s="4597" t="s">
        <v>3208</v>
      </c>
      <c r="D380" s="4597" t="s">
        <v>3209</v>
      </c>
      <c r="E380" s="4597" t="s">
        <v>3210</v>
      </c>
      <c r="F380" s="4597" t="s">
        <v>2459</v>
      </c>
      <c r="G380" s="4597" t="s">
        <v>22</v>
      </c>
      <c r="H380" s="4597" t="s">
        <v>3211</v>
      </c>
      <c r="I380" s="4597" t="s">
        <v>1702</v>
      </c>
    </row>
    <row customHeight="1" ht="11.25">
      <c r="A381" s="4597" t="s">
        <v>2322</v>
      </c>
      <c r="B381" s="4597" t="s">
        <v>16</v>
      </c>
      <c r="C381" s="4597" t="s">
        <v>3212</v>
      </c>
      <c r="D381" s="4597" t="s">
        <v>3213</v>
      </c>
      <c r="E381" s="4597" t="s">
        <v>3214</v>
      </c>
      <c r="F381" s="4597" t="s">
        <v>3215</v>
      </c>
      <c r="G381" s="4597" t="s">
        <v>22</v>
      </c>
      <c r="H381" s="4597" t="s">
        <v>3216</v>
      </c>
      <c r="I381" s="4597" t="s">
        <v>1702</v>
      </c>
    </row>
    <row customHeight="1" ht="11.25">
      <c r="A382" s="4597" t="s">
        <v>2322</v>
      </c>
      <c r="B382" s="4597" t="s">
        <v>16</v>
      </c>
      <c r="C382" s="4597" t="s">
        <v>2985</v>
      </c>
      <c r="D382" s="4597" t="s">
        <v>2986</v>
      </c>
      <c r="E382" s="4597" t="s">
        <v>2987</v>
      </c>
      <c r="F382" s="4597" t="s">
        <v>2741</v>
      </c>
      <c r="G382" s="4597" t="s">
        <v>22</v>
      </c>
      <c r="H382" s="4597" t="s">
        <v>22</v>
      </c>
      <c r="I382" s="4597" t="s">
        <v>1702</v>
      </c>
    </row>
    <row customHeight="1" ht="11.25">
      <c r="A383" s="4597" t="s">
        <v>2322</v>
      </c>
      <c r="B383" s="4597" t="s">
        <v>16</v>
      </c>
      <c r="C383" s="4597" t="s">
        <v>2988</v>
      </c>
      <c r="D383" s="4597" t="s">
        <v>2989</v>
      </c>
      <c r="E383" s="4597" t="s">
        <v>2990</v>
      </c>
      <c r="F383" s="4597" t="s">
        <v>2436</v>
      </c>
      <c r="G383" s="4597" t="s">
        <v>22</v>
      </c>
      <c r="H383" s="4597" t="s">
        <v>2991</v>
      </c>
      <c r="I383" s="4597" t="s">
        <v>1702</v>
      </c>
    </row>
    <row customHeight="1" ht="11.25">
      <c r="A384" s="4597" t="s">
        <v>2322</v>
      </c>
      <c r="B384" s="4597" t="s">
        <v>16</v>
      </c>
      <c r="C384" s="4597" t="s">
        <v>3217</v>
      </c>
      <c r="D384" s="4597" t="s">
        <v>3218</v>
      </c>
      <c r="E384" s="4597" t="s">
        <v>3219</v>
      </c>
      <c r="F384" s="4597" t="s">
        <v>2585</v>
      </c>
      <c r="G384" s="4597" t="s">
        <v>3220</v>
      </c>
      <c r="H384" s="4597" t="s">
        <v>3221</v>
      </c>
      <c r="I384" s="4597" t="s">
        <v>1702</v>
      </c>
    </row>
    <row customHeight="1" ht="11.25">
      <c r="A385" s="4597" t="s">
        <v>2322</v>
      </c>
      <c r="B385" s="4597" t="s">
        <v>16</v>
      </c>
      <c r="C385" s="4597" t="s">
        <v>3222</v>
      </c>
      <c r="D385" s="4597" t="s">
        <v>3223</v>
      </c>
      <c r="E385" s="4597" t="s">
        <v>3224</v>
      </c>
      <c r="F385" s="4597" t="s">
        <v>3225</v>
      </c>
      <c r="G385" s="4597" t="s">
        <v>3226</v>
      </c>
      <c r="H385" s="4597" t="s">
        <v>3227</v>
      </c>
      <c r="I385" s="4597" t="s">
        <v>1702</v>
      </c>
    </row>
    <row customHeight="1" ht="11.25">
      <c r="A386" s="4597" t="s">
        <v>2322</v>
      </c>
      <c r="B386" s="4597" t="s">
        <v>16</v>
      </c>
      <c r="C386" s="4597" t="s">
        <v>3228</v>
      </c>
      <c r="D386" s="4597" t="s">
        <v>3229</v>
      </c>
      <c r="E386" s="4597" t="s">
        <v>3230</v>
      </c>
      <c r="F386" s="4597" t="s">
        <v>2556</v>
      </c>
      <c r="G386" s="4597" t="s">
        <v>22</v>
      </c>
      <c r="H386" s="4597" t="s">
        <v>22</v>
      </c>
      <c r="I386" s="4597" t="s">
        <v>1702</v>
      </c>
    </row>
    <row customHeight="1" ht="11.25">
      <c r="A387" s="4597" t="s">
        <v>2322</v>
      </c>
      <c r="B387" s="4597" t="s">
        <v>16</v>
      </c>
      <c r="C387" s="4597" t="s">
        <v>2533</v>
      </c>
      <c r="D387" s="4597" t="s">
        <v>2534</v>
      </c>
      <c r="E387" s="4597" t="s">
        <v>2535</v>
      </c>
      <c r="F387" s="4597" t="s">
        <v>2536</v>
      </c>
      <c r="G387" s="4597" t="s">
        <v>22</v>
      </c>
      <c r="H387" s="4597" t="s">
        <v>22</v>
      </c>
      <c r="I387" s="4597" t="s">
        <v>1702</v>
      </c>
    </row>
    <row customHeight="1" ht="11.25">
      <c r="A388" s="4597" t="s">
        <v>2322</v>
      </c>
      <c r="B388" s="4597" t="s">
        <v>16</v>
      </c>
      <c r="C388" s="4597" t="s">
        <v>3028</v>
      </c>
      <c r="D388" s="4597" t="s">
        <v>3029</v>
      </c>
      <c r="E388" s="4597" t="s">
        <v>3030</v>
      </c>
      <c r="F388" s="4597" t="s">
        <v>3031</v>
      </c>
      <c r="G388" s="4597" t="s">
        <v>22</v>
      </c>
      <c r="H388" s="4597" t="s">
        <v>22</v>
      </c>
      <c r="I388" s="4597" t="s">
        <v>1702</v>
      </c>
    </row>
    <row customHeight="1" ht="11.25">
      <c r="A389" s="4597" t="s">
        <v>2322</v>
      </c>
      <c r="B389" s="4597" t="s">
        <v>16</v>
      </c>
      <c r="C389" s="4597" t="s">
        <v>3032</v>
      </c>
      <c r="D389" s="4597" t="s">
        <v>3033</v>
      </c>
      <c r="E389" s="4597" t="s">
        <v>3034</v>
      </c>
      <c r="F389" s="4597" t="s">
        <v>2593</v>
      </c>
      <c r="G389" s="4597" t="s">
        <v>3035</v>
      </c>
      <c r="H389" s="4597" t="s">
        <v>22</v>
      </c>
      <c r="I389" s="4597" t="s">
        <v>1702</v>
      </c>
    </row>
    <row customHeight="1" ht="11.25">
      <c r="A390" s="4597" t="s">
        <v>2322</v>
      </c>
      <c r="B390" s="4597" t="s">
        <v>16</v>
      </c>
      <c r="C390" s="4597" t="s">
        <v>2541</v>
      </c>
      <c r="D390" s="4597" t="s">
        <v>2542</v>
      </c>
      <c r="E390" s="4597" t="s">
        <v>2543</v>
      </c>
      <c r="F390" s="4597" t="s">
        <v>2544</v>
      </c>
      <c r="G390" s="4597" t="s">
        <v>22</v>
      </c>
      <c r="H390" s="4597" t="s">
        <v>22</v>
      </c>
      <c r="I390" s="4597" t="s">
        <v>1702</v>
      </c>
    </row>
    <row customHeight="1" ht="11.25">
      <c r="A391" s="4597" t="s">
        <v>2322</v>
      </c>
      <c r="B391" s="4597" t="s">
        <v>16</v>
      </c>
      <c r="C391" s="4597" t="s">
        <v>2549</v>
      </c>
      <c r="D391" s="4597" t="s">
        <v>2550</v>
      </c>
      <c r="E391" s="4597" t="s">
        <v>2551</v>
      </c>
      <c r="F391" s="4597" t="s">
        <v>2552</v>
      </c>
      <c r="G391" s="4597" t="s">
        <v>22</v>
      </c>
      <c r="H391" s="4597" t="s">
        <v>22</v>
      </c>
      <c r="I391" s="4597" t="s">
        <v>1702</v>
      </c>
    </row>
    <row customHeight="1" ht="11.25">
      <c r="A392" s="4597" t="s">
        <v>2322</v>
      </c>
      <c r="B392" s="4597" t="s">
        <v>16</v>
      </c>
      <c r="C392" s="4597" t="s">
        <v>3231</v>
      </c>
      <c r="D392" s="4597" t="s">
        <v>3232</v>
      </c>
      <c r="E392" s="4597" t="s">
        <v>3233</v>
      </c>
      <c r="F392" s="4597" t="s">
        <v>2394</v>
      </c>
      <c r="G392" s="4597" t="s">
        <v>22</v>
      </c>
      <c r="H392" s="4597" t="s">
        <v>3234</v>
      </c>
      <c r="I392" s="4597" t="s">
        <v>1702</v>
      </c>
    </row>
    <row customHeight="1" ht="11.25">
      <c r="A393" s="4597" t="s">
        <v>2322</v>
      </c>
      <c r="B393" s="4597" t="s">
        <v>16</v>
      </c>
      <c r="C393" s="4597" t="s">
        <v>3235</v>
      </c>
      <c r="D393" s="4597" t="s">
        <v>3236</v>
      </c>
      <c r="E393" s="4597" t="s">
        <v>3237</v>
      </c>
      <c r="F393" s="4597" t="s">
        <v>3026</v>
      </c>
      <c r="G393" s="4597" t="s">
        <v>22</v>
      </c>
      <c r="H393" s="4597" t="s">
        <v>3238</v>
      </c>
      <c r="I393" s="4597" t="s">
        <v>1702</v>
      </c>
    </row>
    <row customHeight="1" ht="11.25">
      <c r="A394" s="4597" t="s">
        <v>2322</v>
      </c>
      <c r="B394" s="4597" t="s">
        <v>16</v>
      </c>
      <c r="C394" s="4597" t="s">
        <v>3239</v>
      </c>
      <c r="D394" s="4597" t="s">
        <v>3240</v>
      </c>
      <c r="E394" s="4597" t="s">
        <v>3241</v>
      </c>
      <c r="F394" s="4597" t="s">
        <v>2593</v>
      </c>
      <c r="G394" s="4597" t="s">
        <v>22</v>
      </c>
      <c r="H394" s="4597" t="s">
        <v>22</v>
      </c>
      <c r="I394" s="4597" t="s">
        <v>1702</v>
      </c>
    </row>
    <row customHeight="1" ht="11.25">
      <c r="A395" s="4597" t="s">
        <v>2322</v>
      </c>
      <c r="B395" s="4597" t="s">
        <v>16</v>
      </c>
      <c r="C395" s="4597" t="s">
        <v>3242</v>
      </c>
      <c r="D395" s="4597" t="s">
        <v>3243</v>
      </c>
      <c r="E395" s="4597" t="s">
        <v>3244</v>
      </c>
      <c r="F395" s="4597" t="s">
        <v>2819</v>
      </c>
      <c r="G395" s="4597" t="s">
        <v>22</v>
      </c>
      <c r="H395" s="4597" t="s">
        <v>22</v>
      </c>
      <c r="I395" s="4597" t="s">
        <v>1702</v>
      </c>
    </row>
    <row customHeight="1" ht="11.25">
      <c r="A396" s="4597" t="s">
        <v>2322</v>
      </c>
      <c r="B396" s="4597" t="s">
        <v>16</v>
      </c>
      <c r="C396" s="4597" t="s">
        <v>3245</v>
      </c>
      <c r="D396" s="4597" t="s">
        <v>3246</v>
      </c>
      <c r="E396" s="4597" t="s">
        <v>3247</v>
      </c>
      <c r="F396" s="4597" t="s">
        <v>570</v>
      </c>
      <c r="G396" s="4597" t="s">
        <v>22</v>
      </c>
      <c r="H396" s="4597" t="s">
        <v>22</v>
      </c>
      <c r="I396" s="4597" t="s">
        <v>1702</v>
      </c>
    </row>
    <row customHeight="1" ht="11.25">
      <c r="A397" s="4597" t="s">
        <v>2322</v>
      </c>
      <c r="B397" s="4597" t="s">
        <v>16</v>
      </c>
      <c r="C397" s="4597" t="s">
        <v>3248</v>
      </c>
      <c r="D397" s="4597" t="s">
        <v>3249</v>
      </c>
      <c r="E397" s="4597" t="s">
        <v>3250</v>
      </c>
      <c r="F397" s="4597" t="s">
        <v>2769</v>
      </c>
      <c r="G397" s="4597" t="s">
        <v>22</v>
      </c>
      <c r="H397" s="4597" t="s">
        <v>22</v>
      </c>
      <c r="I397" s="4597" t="s">
        <v>1702</v>
      </c>
    </row>
    <row customHeight="1" ht="11.25">
      <c r="A398" s="4597" t="s">
        <v>2322</v>
      </c>
      <c r="B398" s="4597" t="s">
        <v>16</v>
      </c>
      <c r="C398" s="4597" t="s">
        <v>3251</v>
      </c>
      <c r="D398" s="4597" t="s">
        <v>3252</v>
      </c>
      <c r="E398" s="4597" t="s">
        <v>3253</v>
      </c>
      <c r="F398" s="4597" t="s">
        <v>2334</v>
      </c>
      <c r="G398" s="4597" t="s">
        <v>22</v>
      </c>
      <c r="H398" s="4597" t="s">
        <v>22</v>
      </c>
      <c r="I398" s="4597" t="s">
        <v>1702</v>
      </c>
    </row>
    <row customHeight="1" ht="11.25">
      <c r="A399" s="4597" t="s">
        <v>2322</v>
      </c>
      <c r="B399" s="4597" t="s">
        <v>16</v>
      </c>
      <c r="C399" s="4597" t="s">
        <v>3254</v>
      </c>
      <c r="D399" s="4597" t="s">
        <v>3255</v>
      </c>
      <c r="E399" s="4597" t="s">
        <v>3256</v>
      </c>
      <c r="F399" s="4597" t="s">
        <v>2334</v>
      </c>
      <c r="G399" s="4597" t="s">
        <v>22</v>
      </c>
      <c r="H399" s="4597" t="s">
        <v>22</v>
      </c>
      <c r="I399" s="4597" t="s">
        <v>1702</v>
      </c>
    </row>
    <row customHeight="1" ht="11.25">
      <c r="A400" s="4597" t="s">
        <v>2322</v>
      </c>
      <c r="B400" s="4597" t="s">
        <v>16</v>
      </c>
      <c r="C400" s="4597" t="s">
        <v>3257</v>
      </c>
      <c r="D400" s="4597" t="s">
        <v>3258</v>
      </c>
      <c r="E400" s="4597" t="s">
        <v>3259</v>
      </c>
      <c r="F400" s="4597" t="s">
        <v>3260</v>
      </c>
      <c r="G400" s="4597" t="s">
        <v>22</v>
      </c>
      <c r="H400" s="4597" t="s">
        <v>3261</v>
      </c>
      <c r="I400" s="4597" t="s">
        <v>1702</v>
      </c>
    </row>
    <row customHeight="1" ht="11.25">
      <c r="A401" s="4597" t="s">
        <v>2322</v>
      </c>
      <c r="B401" s="4597" t="s">
        <v>16</v>
      </c>
      <c r="C401" s="4597" t="s">
        <v>3262</v>
      </c>
      <c r="D401" s="4597" t="s">
        <v>3263</v>
      </c>
      <c r="E401" s="4597" t="s">
        <v>3264</v>
      </c>
      <c r="F401" s="4597" t="s">
        <v>3225</v>
      </c>
      <c r="G401" s="4597" t="s">
        <v>22</v>
      </c>
      <c r="H401" s="4597" t="s">
        <v>22</v>
      </c>
      <c r="I401" s="4597" t="s">
        <v>1702</v>
      </c>
    </row>
    <row customHeight="1" ht="11.25">
      <c r="A402" s="4597" t="s">
        <v>2322</v>
      </c>
      <c r="B402" s="4597" t="s">
        <v>16</v>
      </c>
      <c r="C402" s="4597" t="s">
        <v>3265</v>
      </c>
      <c r="D402" s="4597" t="s">
        <v>3266</v>
      </c>
      <c r="E402" s="4597" t="s">
        <v>3267</v>
      </c>
      <c r="F402" s="4597" t="s">
        <v>2412</v>
      </c>
      <c r="G402" s="4597" t="s">
        <v>22</v>
      </c>
      <c r="H402" s="4597" t="s">
        <v>22</v>
      </c>
      <c r="I402" s="4597" t="s">
        <v>1702</v>
      </c>
    </row>
    <row customHeight="1" ht="11.25">
      <c r="A403" s="4597" t="s">
        <v>2322</v>
      </c>
      <c r="B403" s="4597" t="s">
        <v>16</v>
      </c>
      <c r="C403" s="4597" t="s">
        <v>3268</v>
      </c>
      <c r="D403" s="4597" t="s">
        <v>3269</v>
      </c>
      <c r="E403" s="4597" t="s">
        <v>3270</v>
      </c>
      <c r="F403" s="4597" t="s">
        <v>3215</v>
      </c>
      <c r="G403" s="4597" t="s">
        <v>22</v>
      </c>
      <c r="H403" s="4597" t="s">
        <v>22</v>
      </c>
      <c r="I403" s="4597" t="s">
        <v>1702</v>
      </c>
    </row>
    <row customHeight="1" ht="11.25">
      <c r="A404" s="4597" t="s">
        <v>2322</v>
      </c>
      <c r="B404" s="4597" t="s">
        <v>16</v>
      </c>
      <c r="C404" s="4597" t="s">
        <v>3271</v>
      </c>
      <c r="D404" s="4597" t="s">
        <v>3272</v>
      </c>
      <c r="E404" s="4597" t="s">
        <v>3273</v>
      </c>
      <c r="F404" s="4597" t="s">
        <v>2459</v>
      </c>
      <c r="G404" s="4597" t="s">
        <v>22</v>
      </c>
      <c r="H404" s="4597" t="s">
        <v>22</v>
      </c>
      <c r="I404" s="4597" t="s">
        <v>1702</v>
      </c>
    </row>
    <row customHeight="1" ht="11.25">
      <c r="A405" s="4597" t="s">
        <v>2322</v>
      </c>
      <c r="B405" s="4597" t="s">
        <v>16</v>
      </c>
      <c r="C405" s="4597" t="s">
        <v>3274</v>
      </c>
      <c r="D405" s="4597" t="s">
        <v>3275</v>
      </c>
      <c r="E405" s="4597" t="s">
        <v>3276</v>
      </c>
      <c r="F405" s="4597" t="s">
        <v>2493</v>
      </c>
      <c r="G405" s="4597" t="s">
        <v>22</v>
      </c>
      <c r="H405" s="4597" t="s">
        <v>22</v>
      </c>
      <c r="I405" s="4597" t="s">
        <v>1702</v>
      </c>
    </row>
    <row customHeight="1" ht="11.25">
      <c r="A406" s="4597" t="s">
        <v>2322</v>
      </c>
      <c r="B406" s="4597" t="s">
        <v>16</v>
      </c>
      <c r="C406" s="4597" t="s">
        <v>3277</v>
      </c>
      <c r="D406" s="4597" t="s">
        <v>3278</v>
      </c>
      <c r="E406" s="4597" t="s">
        <v>3279</v>
      </c>
      <c r="F406" s="4597" t="s">
        <v>2451</v>
      </c>
      <c r="G406" s="4597" t="s">
        <v>22</v>
      </c>
      <c r="H406" s="4597" t="s">
        <v>22</v>
      </c>
      <c r="I406" s="4597" t="s">
        <v>1702</v>
      </c>
    </row>
    <row customHeight="1" ht="11.25">
      <c r="A407" s="4597" t="s">
        <v>2322</v>
      </c>
      <c r="B407" s="4597" t="s">
        <v>16</v>
      </c>
      <c r="C407" s="4597" t="s">
        <v>3280</v>
      </c>
      <c r="D407" s="4597" t="s">
        <v>3281</v>
      </c>
      <c r="E407" s="4597" t="s">
        <v>3282</v>
      </c>
      <c r="F407" s="4597" t="s">
        <v>2459</v>
      </c>
      <c r="G407" s="4597" t="s">
        <v>22</v>
      </c>
      <c r="H407" s="4597" t="s">
        <v>22</v>
      </c>
      <c r="I407" s="4597" t="s">
        <v>1702</v>
      </c>
    </row>
    <row customHeight="1" ht="11.25">
      <c r="A408" s="4597" t="s">
        <v>2322</v>
      </c>
      <c r="B408" s="4597" t="s">
        <v>16</v>
      </c>
      <c r="C408" s="4597" t="s">
        <v>3283</v>
      </c>
      <c r="D408" s="4597" t="s">
        <v>3284</v>
      </c>
      <c r="E408" s="4597" t="s">
        <v>3285</v>
      </c>
      <c r="F408" s="4597" t="s">
        <v>2983</v>
      </c>
      <c r="G408" s="4597" t="s">
        <v>22</v>
      </c>
      <c r="H408" s="4597" t="s">
        <v>22</v>
      </c>
      <c r="I408" s="4597" t="s">
        <v>1702</v>
      </c>
    </row>
    <row customHeight="1" ht="11.25">
      <c r="A409" s="4597" t="s">
        <v>2322</v>
      </c>
      <c r="B409" s="4597" t="s">
        <v>16</v>
      </c>
      <c r="C409" s="4597" t="s">
        <v>3286</v>
      </c>
      <c r="D409" s="4597" t="s">
        <v>3287</v>
      </c>
      <c r="E409" s="4597" t="s">
        <v>3288</v>
      </c>
      <c r="F409" s="4597" t="s">
        <v>2364</v>
      </c>
      <c r="G409" s="4597" t="s">
        <v>22</v>
      </c>
      <c r="H409" s="4597" t="s">
        <v>22</v>
      </c>
      <c r="I409" s="4597" t="s">
        <v>1702</v>
      </c>
    </row>
    <row customHeight="1" ht="11.25">
      <c r="A410" s="4597" t="s">
        <v>2322</v>
      </c>
      <c r="B410" s="4597" t="s">
        <v>16</v>
      </c>
      <c r="C410" s="4597" t="s">
        <v>3289</v>
      </c>
      <c r="D410" s="4597" t="s">
        <v>3290</v>
      </c>
      <c r="E410" s="4597" t="s">
        <v>3244</v>
      </c>
      <c r="F410" s="4597" t="s">
        <v>3291</v>
      </c>
      <c r="G410" s="4597" t="s">
        <v>3292</v>
      </c>
      <c r="H410" s="4597" t="s">
        <v>22</v>
      </c>
      <c r="I410" s="4597" t="s">
        <v>1702</v>
      </c>
    </row>
    <row customHeight="1" ht="11.25">
      <c r="A411" s="4597" t="s">
        <v>2322</v>
      </c>
      <c r="B411" s="4597" t="s">
        <v>16</v>
      </c>
      <c r="C411" s="4597" t="s">
        <v>3293</v>
      </c>
      <c r="D411" s="4597" t="s">
        <v>3294</v>
      </c>
      <c r="E411" s="4597" t="s">
        <v>3295</v>
      </c>
      <c r="F411" s="4597" t="s">
        <v>3225</v>
      </c>
      <c r="G411" s="4597" t="s">
        <v>22</v>
      </c>
      <c r="H411" s="4597" t="s">
        <v>22</v>
      </c>
      <c r="I411" s="4597" t="s">
        <v>1702</v>
      </c>
    </row>
    <row customHeight="1" ht="11.25">
      <c r="A412" s="4597" t="s">
        <v>2322</v>
      </c>
      <c r="B412" s="4597" t="s">
        <v>16</v>
      </c>
      <c r="C412" s="4597" t="s">
        <v>3296</v>
      </c>
      <c r="D412" s="4597" t="s">
        <v>3297</v>
      </c>
      <c r="E412" s="4597" t="s">
        <v>3298</v>
      </c>
      <c r="F412" s="4597" t="s">
        <v>3215</v>
      </c>
      <c r="G412" s="4597" t="s">
        <v>22</v>
      </c>
      <c r="H412" s="4597" t="s">
        <v>22</v>
      </c>
      <c r="I412" s="4597" t="s">
        <v>1702</v>
      </c>
    </row>
    <row customHeight="1" ht="11.25">
      <c r="A413" s="4597" t="s">
        <v>2322</v>
      </c>
      <c r="B413" s="4597" t="s">
        <v>16</v>
      </c>
      <c r="C413" s="4597" t="s">
        <v>3299</v>
      </c>
      <c r="D413" s="4597" t="s">
        <v>3300</v>
      </c>
      <c r="E413" s="4597" t="s">
        <v>3301</v>
      </c>
      <c r="F413" s="4597" t="s">
        <v>2394</v>
      </c>
      <c r="G413" s="4597" t="s">
        <v>22</v>
      </c>
      <c r="H413" s="4597" t="s">
        <v>22</v>
      </c>
      <c r="I413" s="4597" t="s">
        <v>1702</v>
      </c>
    </row>
    <row customHeight="1" ht="11.25">
      <c r="A414" s="4597" t="s">
        <v>2322</v>
      </c>
      <c r="B414" s="4597" t="s">
        <v>16</v>
      </c>
      <c r="C414" s="4597" t="s">
        <v>3302</v>
      </c>
      <c r="D414" s="4597" t="s">
        <v>3303</v>
      </c>
      <c r="E414" s="4597" t="s">
        <v>3304</v>
      </c>
      <c r="F414" s="4597" t="s">
        <v>2577</v>
      </c>
      <c r="G414" s="4597" t="s">
        <v>22</v>
      </c>
      <c r="H414" s="4597" t="s">
        <v>22</v>
      </c>
      <c r="I414" s="4597" t="s">
        <v>1702</v>
      </c>
    </row>
    <row customHeight="1" ht="11.25">
      <c r="A415" s="4597" t="s">
        <v>2322</v>
      </c>
      <c r="B415" s="4597" t="s">
        <v>16</v>
      </c>
      <c r="C415" s="4597" t="s">
        <v>3305</v>
      </c>
      <c r="D415" s="4597" t="s">
        <v>3306</v>
      </c>
      <c r="E415" s="4597" t="s">
        <v>3307</v>
      </c>
      <c r="F415" s="4597" t="s">
        <v>2330</v>
      </c>
      <c r="G415" s="4597" t="s">
        <v>22</v>
      </c>
      <c r="H415" s="4597" t="s">
        <v>22</v>
      </c>
      <c r="I415" s="4597" t="s">
        <v>1702</v>
      </c>
    </row>
    <row customHeight="1" ht="11.25">
      <c r="A416" s="4597" t="s">
        <v>2322</v>
      </c>
      <c r="B416" s="4597" t="s">
        <v>16</v>
      </c>
      <c r="C416" s="4597" t="s">
        <v>3308</v>
      </c>
      <c r="D416" s="4597" t="s">
        <v>3309</v>
      </c>
      <c r="E416" s="4597" t="s">
        <v>3310</v>
      </c>
      <c r="F416" s="4597" t="s">
        <v>2790</v>
      </c>
      <c r="G416" s="4597" t="s">
        <v>22</v>
      </c>
      <c r="H416" s="4597" t="s">
        <v>22</v>
      </c>
      <c r="I416" s="4597" t="s">
        <v>1702</v>
      </c>
    </row>
    <row customHeight="1" ht="11.25">
      <c r="A417" s="4597" t="s">
        <v>2322</v>
      </c>
      <c r="B417" s="4597" t="s">
        <v>16</v>
      </c>
      <c r="C417" s="4597" t="s">
        <v>3311</v>
      </c>
      <c r="D417" s="4597" t="s">
        <v>3312</v>
      </c>
      <c r="E417" s="4597" t="s">
        <v>3313</v>
      </c>
      <c r="F417" s="4597" t="s">
        <v>2390</v>
      </c>
      <c r="G417" s="4597" t="s">
        <v>3314</v>
      </c>
      <c r="H417" s="4597" t="s">
        <v>22</v>
      </c>
      <c r="I417" s="4597" t="s">
        <v>1702</v>
      </c>
    </row>
    <row customHeight="1" ht="11.25">
      <c r="A418" s="4597" t="s">
        <v>2322</v>
      </c>
      <c r="B418" s="4597" t="s">
        <v>16</v>
      </c>
      <c r="C418" s="4597" t="s">
        <v>3315</v>
      </c>
      <c r="D418" s="4597" t="s">
        <v>3316</v>
      </c>
      <c r="E418" s="4597" t="s">
        <v>3317</v>
      </c>
      <c r="F418" s="4597" t="s">
        <v>2983</v>
      </c>
      <c r="G418" s="4597" t="s">
        <v>22</v>
      </c>
      <c r="H418" s="4597" t="s">
        <v>22</v>
      </c>
      <c r="I418" s="4597" t="s">
        <v>1702</v>
      </c>
    </row>
    <row customHeight="1" ht="11.25">
      <c r="A419" s="4597" t="s">
        <v>2322</v>
      </c>
      <c r="B419" s="4597" t="s">
        <v>16</v>
      </c>
      <c r="C419" s="4597" t="s">
        <v>3318</v>
      </c>
      <c r="D419" s="4597" t="s">
        <v>3316</v>
      </c>
      <c r="E419" s="4597" t="s">
        <v>3319</v>
      </c>
      <c r="F419" s="4597" t="s">
        <v>2443</v>
      </c>
      <c r="G419" s="4597" t="s">
        <v>3320</v>
      </c>
      <c r="H419" s="4597" t="s">
        <v>22</v>
      </c>
      <c r="I419" s="4597" t="s">
        <v>1702</v>
      </c>
    </row>
    <row customHeight="1" ht="11.25">
      <c r="A420" s="4597" t="s">
        <v>2322</v>
      </c>
      <c r="B420" s="4597" t="s">
        <v>16</v>
      </c>
      <c r="C420" s="4597" t="s">
        <v>2797</v>
      </c>
      <c r="D420" s="4597" t="s">
        <v>2798</v>
      </c>
      <c r="E420" s="4597" t="s">
        <v>2799</v>
      </c>
      <c r="F420" s="4597" t="s">
        <v>2800</v>
      </c>
      <c r="G420" s="4597" t="s">
        <v>22</v>
      </c>
      <c r="H420" s="4597" t="s">
        <v>22</v>
      </c>
      <c r="I420" s="4597" t="s">
        <v>1702</v>
      </c>
    </row>
    <row customHeight="1" ht="11.25">
      <c r="A421" s="4597" t="s">
        <v>2322</v>
      </c>
      <c r="B421" s="4597" t="s">
        <v>16</v>
      </c>
      <c r="C421" s="4597" t="s">
        <v>3321</v>
      </c>
      <c r="D421" s="4597" t="s">
        <v>3322</v>
      </c>
      <c r="E421" s="4597" t="s">
        <v>3323</v>
      </c>
      <c r="F421" s="4597" t="s">
        <v>2443</v>
      </c>
      <c r="G421" s="4597" t="s">
        <v>22</v>
      </c>
      <c r="H421" s="4597" t="s">
        <v>22</v>
      </c>
      <c r="I421" s="4597" t="s">
        <v>1702</v>
      </c>
    </row>
    <row customHeight="1" ht="11.25">
      <c r="A422" s="4597" t="s">
        <v>2322</v>
      </c>
      <c r="B422" s="4597" t="s">
        <v>16</v>
      </c>
      <c r="C422" s="4597" t="s">
        <v>3324</v>
      </c>
      <c r="D422" s="4597" t="s">
        <v>3325</v>
      </c>
      <c r="E422" s="4597" t="s">
        <v>3326</v>
      </c>
      <c r="F422" s="4597" t="s">
        <v>2412</v>
      </c>
      <c r="G422" s="4597" t="s">
        <v>3327</v>
      </c>
      <c r="H422" s="4597" t="s">
        <v>22</v>
      </c>
      <c r="I422" s="4597" t="s">
        <v>1702</v>
      </c>
    </row>
    <row customHeight="1" ht="11.25">
      <c r="A423" s="4597" t="s">
        <v>2322</v>
      </c>
      <c r="B423" s="4597" t="s">
        <v>16</v>
      </c>
      <c r="C423" s="4597" t="s">
        <v>3328</v>
      </c>
      <c r="D423" s="4597" t="s">
        <v>3329</v>
      </c>
      <c r="E423" s="4597" t="s">
        <v>3330</v>
      </c>
      <c r="F423" s="4597" t="s">
        <v>2412</v>
      </c>
      <c r="G423" s="4597" t="s">
        <v>22</v>
      </c>
      <c r="H423" s="4597" t="s">
        <v>22</v>
      </c>
      <c r="I423" s="4597" t="s">
        <v>1702</v>
      </c>
    </row>
    <row customHeight="1" ht="11.25">
      <c r="A424" s="4597" t="s">
        <v>2322</v>
      </c>
      <c r="B424" s="4597" t="s">
        <v>16</v>
      </c>
      <c r="C424" s="4597" t="s">
        <v>3331</v>
      </c>
      <c r="D424" s="4597" t="s">
        <v>3332</v>
      </c>
      <c r="E424" s="4597" t="s">
        <v>3333</v>
      </c>
      <c r="F424" s="4597" t="s">
        <v>2394</v>
      </c>
      <c r="G424" s="4597" t="s">
        <v>22</v>
      </c>
      <c r="H424" s="4597" t="s">
        <v>22</v>
      </c>
      <c r="I424" s="4597" t="s">
        <v>1702</v>
      </c>
    </row>
    <row customHeight="1" ht="11.25">
      <c r="A425" s="4597" t="s">
        <v>2322</v>
      </c>
      <c r="B425" s="4597" t="s">
        <v>16</v>
      </c>
      <c r="C425" s="4597" t="s">
        <v>3334</v>
      </c>
      <c r="D425" s="4597" t="s">
        <v>3335</v>
      </c>
      <c r="E425" s="4597" t="s">
        <v>3336</v>
      </c>
      <c r="F425" s="4597" t="s">
        <v>3291</v>
      </c>
      <c r="G425" s="4597" t="s">
        <v>22</v>
      </c>
      <c r="H425" s="4597" t="s">
        <v>22</v>
      </c>
      <c r="I425" s="4597" t="s">
        <v>1702</v>
      </c>
    </row>
    <row customHeight="1" ht="11.25">
      <c r="A426" s="4597" t="s">
        <v>2322</v>
      </c>
      <c r="B426" s="4597" t="s">
        <v>16</v>
      </c>
      <c r="C426" s="4597" t="s">
        <v>3337</v>
      </c>
      <c r="D426" s="4597" t="s">
        <v>3338</v>
      </c>
      <c r="E426" s="4597" t="s">
        <v>3339</v>
      </c>
      <c r="F426" s="4597" t="s">
        <v>2589</v>
      </c>
      <c r="G426" s="4597" t="s">
        <v>22</v>
      </c>
      <c r="H426" s="4597" t="s">
        <v>22</v>
      </c>
      <c r="I426" s="4597" t="s">
        <v>1702</v>
      </c>
    </row>
    <row customHeight="1" ht="11.25">
      <c r="A427" s="4597" t="s">
        <v>2322</v>
      </c>
      <c r="B427" s="4597" t="s">
        <v>16</v>
      </c>
      <c r="C427" s="4597" t="s">
        <v>3340</v>
      </c>
      <c r="D427" s="4597" t="s">
        <v>3341</v>
      </c>
      <c r="E427" s="4597" t="s">
        <v>3342</v>
      </c>
      <c r="F427" s="4597" t="s">
        <v>2769</v>
      </c>
      <c r="G427" s="4597" t="s">
        <v>3343</v>
      </c>
      <c r="H427" s="4597" t="s">
        <v>22</v>
      </c>
      <c r="I427" s="4597" t="s">
        <v>1702</v>
      </c>
    </row>
    <row customHeight="1" ht="11.25">
      <c r="A428" s="4597" t="s">
        <v>2322</v>
      </c>
      <c r="B428" s="4597" t="s">
        <v>16</v>
      </c>
      <c r="C428" s="4597" t="s">
        <v>3344</v>
      </c>
      <c r="D428" s="4597" t="s">
        <v>3345</v>
      </c>
      <c r="E428" s="4597" t="s">
        <v>3346</v>
      </c>
      <c r="F428" s="4597" t="s">
        <v>2887</v>
      </c>
      <c r="G428" s="4597" t="s">
        <v>22</v>
      </c>
      <c r="H428" s="4597" t="s">
        <v>22</v>
      </c>
      <c r="I428" s="4597" t="s">
        <v>1702</v>
      </c>
    </row>
    <row customHeight="1" ht="11.25">
      <c r="A429" s="4597" t="s">
        <v>2322</v>
      </c>
      <c r="B429" s="4597" t="s">
        <v>16</v>
      </c>
      <c r="C429" s="4597" t="s">
        <v>3347</v>
      </c>
      <c r="D429" s="4597" t="s">
        <v>3348</v>
      </c>
      <c r="E429" s="4597" t="s">
        <v>3349</v>
      </c>
      <c r="F429" s="4597" t="s">
        <v>2515</v>
      </c>
      <c r="G429" s="4597" t="s">
        <v>22</v>
      </c>
      <c r="H429" s="4597" t="s">
        <v>22</v>
      </c>
      <c r="I429" s="4597" t="s">
        <v>1702</v>
      </c>
    </row>
    <row customHeight="1" ht="11.25">
      <c r="A430" s="4597" t="s">
        <v>2322</v>
      </c>
      <c r="B430" s="4597" t="s">
        <v>16</v>
      </c>
      <c r="C430" s="4597" t="s">
        <v>3350</v>
      </c>
      <c r="D430" s="4597" t="s">
        <v>3351</v>
      </c>
      <c r="E430" s="4597" t="s">
        <v>3352</v>
      </c>
      <c r="F430" s="4597" t="s">
        <v>2447</v>
      </c>
      <c r="G430" s="4597" t="s">
        <v>22</v>
      </c>
      <c r="H430" s="4597" t="s">
        <v>22</v>
      </c>
      <c r="I430" s="4597" t="s">
        <v>1702</v>
      </c>
    </row>
    <row customHeight="1" ht="11.25">
      <c r="A431" s="4597" t="s">
        <v>2322</v>
      </c>
      <c r="B431" s="4597" t="s">
        <v>16</v>
      </c>
      <c r="C431" s="4597" t="s">
        <v>3353</v>
      </c>
      <c r="D431" s="4597" t="s">
        <v>3354</v>
      </c>
      <c r="E431" s="4597" t="s">
        <v>3355</v>
      </c>
      <c r="F431" s="4597" t="s">
        <v>50</v>
      </c>
      <c r="G431" s="4597" t="s">
        <v>22</v>
      </c>
      <c r="H431" s="4597" t="s">
        <v>22</v>
      </c>
      <c r="I431" s="4597" t="s">
        <v>1702</v>
      </c>
    </row>
    <row customHeight="1" ht="11.25">
      <c r="A432" s="4597" t="s">
        <v>2322</v>
      </c>
      <c r="B432" s="4597" t="s">
        <v>16</v>
      </c>
      <c r="C432" s="4597" t="s">
        <v>3356</v>
      </c>
      <c r="D432" s="4597" t="s">
        <v>3357</v>
      </c>
      <c r="E432" s="4597" t="s">
        <v>3358</v>
      </c>
      <c r="F432" s="4597" t="s">
        <v>2364</v>
      </c>
      <c r="G432" s="4597" t="s">
        <v>22</v>
      </c>
      <c r="H432" s="4597" t="s">
        <v>22</v>
      </c>
      <c r="I432" s="4597" t="s">
        <v>1702</v>
      </c>
    </row>
    <row customHeight="1" ht="11.25">
      <c r="A433" s="4597" t="s">
        <v>2322</v>
      </c>
      <c r="B433" s="4597" t="s">
        <v>16</v>
      </c>
      <c r="C433" s="4597" t="s">
        <v>3359</v>
      </c>
      <c r="D433" s="4597" t="s">
        <v>3360</v>
      </c>
      <c r="E433" s="4597" t="s">
        <v>3361</v>
      </c>
      <c r="F433" s="4597" t="s">
        <v>2364</v>
      </c>
      <c r="G433" s="4597" t="s">
        <v>22</v>
      </c>
      <c r="H433" s="4597" t="s">
        <v>22</v>
      </c>
      <c r="I433" s="4597" t="s">
        <v>1702</v>
      </c>
    </row>
    <row customHeight="1" ht="11.25">
      <c r="A434" s="4597" t="s">
        <v>2322</v>
      </c>
      <c r="B434" s="4597" t="s">
        <v>16</v>
      </c>
      <c r="C434" s="4597" t="s">
        <v>3362</v>
      </c>
      <c r="D434" s="4597" t="s">
        <v>3363</v>
      </c>
      <c r="E434" s="4597" t="s">
        <v>3364</v>
      </c>
      <c r="F434" s="4597" t="s">
        <v>2570</v>
      </c>
      <c r="G434" s="4597" t="s">
        <v>22</v>
      </c>
      <c r="H434" s="4597" t="s">
        <v>22</v>
      </c>
      <c r="I434" s="4597" t="s">
        <v>1702</v>
      </c>
    </row>
    <row customHeight="1" ht="11.25">
      <c r="A435" s="4597" t="s">
        <v>2322</v>
      </c>
      <c r="B435" s="4597" t="s">
        <v>16</v>
      </c>
      <c r="C435" s="4597" t="s">
        <v>3365</v>
      </c>
      <c r="D435" s="4597" t="s">
        <v>3366</v>
      </c>
      <c r="E435" s="4597" t="s">
        <v>3367</v>
      </c>
      <c r="F435" s="4597" t="s">
        <v>2451</v>
      </c>
      <c r="G435" s="4597" t="s">
        <v>22</v>
      </c>
      <c r="H435" s="4597" t="s">
        <v>22</v>
      </c>
      <c r="I435" s="4597" t="s">
        <v>1702</v>
      </c>
    </row>
    <row customHeight="1" ht="11.25">
      <c r="A436" s="4597" t="s">
        <v>2322</v>
      </c>
      <c r="B436" s="4597" t="s">
        <v>16</v>
      </c>
      <c r="C436" s="4597" t="s">
        <v>22</v>
      </c>
      <c r="D436" s="4597" t="s">
        <v>2841</v>
      </c>
      <c r="E436" s="4597" t="s">
        <v>2842</v>
      </c>
      <c r="F436" s="4597" t="s">
        <v>2589</v>
      </c>
      <c r="G436" s="4597" t="s">
        <v>22</v>
      </c>
      <c r="H436" s="4597" t="s">
        <v>22</v>
      </c>
      <c r="I436" s="4597" t="s">
        <v>1702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72F42-C2FE-E4A1-9134-21BB6019C691}" mc:Ignorable="x14ac xr xr2 xr3">
  <sheetPr>
    <tabColor rgb="FFFFCC99"/>
  </sheetPr>
  <dimension ref="A1:G464"/>
  <sheetViews>
    <sheetView topLeftCell="A1" showGridLines="0" workbookViewId="0">
      <selection activeCell="A1" sqref="A1"/>
    </sheetView>
  </sheetViews>
  <sheetFormatPr customHeight="1" defaultRowHeight="11.25"/>
  <cols>
    <col min="1" max="1" style="5737" width="9.140625"/>
  </cols>
  <sheetData>
    <row customHeight="1" ht="11.25">
      <c r="A1" s="486" t="s">
        <v>3368</v>
      </c>
      <c r="B1" s="175" t="s">
        <v>3369</v>
      </c>
      <c r="C1" s="175" t="s">
        <v>3370</v>
      </c>
      <c r="D1" s="175" t="s">
        <v>3371</v>
      </c>
      <c r="E1" s="62" t="s">
        <v>3372</v>
      </c>
      <c r="F1" s="62" t="s">
        <v>3373</v>
      </c>
      <c r="G1" s="62" t="s">
        <v>3374</v>
      </c>
    </row>
    <row customHeight="1" ht="11.25">
      <c r="A2" s="486" t="s">
        <v>16</v>
      </c>
      <c r="B2" s="0" t="s">
        <v>3375</v>
      </c>
      <c r="C2" s="0" t="s">
        <v>3376</v>
      </c>
      <c r="D2" s="0" t="s">
        <v>3375</v>
      </c>
      <c r="E2" s="0" t="s">
        <v>3376</v>
      </c>
      <c r="F2" s="0" t="s">
        <v>3377</v>
      </c>
      <c r="G2" s="0" t="s">
        <v>106</v>
      </c>
    </row>
    <row customHeight="1" ht="11.25">
      <c r="A3" s="486" t="s">
        <v>16</v>
      </c>
      <c r="B3" s="0" t="s">
        <v>3375</v>
      </c>
      <c r="C3" s="0" t="s">
        <v>3376</v>
      </c>
      <c r="D3" s="0" t="s">
        <v>3378</v>
      </c>
      <c r="E3" s="0" t="s">
        <v>3379</v>
      </c>
      <c r="F3" s="0" t="s">
        <v>3380</v>
      </c>
      <c r="G3" s="0" t="s">
        <v>107</v>
      </c>
    </row>
    <row customHeight="1" ht="11.25">
      <c r="A4" s="486" t="s">
        <v>16</v>
      </c>
      <c r="B4" s="0" t="s">
        <v>3375</v>
      </c>
      <c r="C4" s="0" t="s">
        <v>3376</v>
      </c>
      <c r="D4" s="0" t="s">
        <v>3381</v>
      </c>
      <c r="E4" s="0" t="s">
        <v>3382</v>
      </c>
      <c r="F4" s="0" t="s">
        <v>3380</v>
      </c>
      <c r="G4" s="0" t="s">
        <v>90</v>
      </c>
    </row>
    <row customHeight="1" ht="11.25">
      <c r="A5" s="486" t="s">
        <v>16</v>
      </c>
      <c r="B5" s="0" t="s">
        <v>3375</v>
      </c>
      <c r="C5" s="0" t="s">
        <v>3376</v>
      </c>
      <c r="D5" s="0" t="s">
        <v>3383</v>
      </c>
      <c r="E5" s="0" t="s">
        <v>3384</v>
      </c>
      <c r="F5" s="0" t="s">
        <v>3380</v>
      </c>
      <c r="G5" s="0" t="s">
        <v>91</v>
      </c>
    </row>
    <row customHeight="1" ht="11.25">
      <c r="A6" s="486" t="s">
        <v>16</v>
      </c>
      <c r="B6" s="0" t="s">
        <v>3375</v>
      </c>
      <c r="C6" s="0" t="s">
        <v>3376</v>
      </c>
      <c r="D6" s="0" t="s">
        <v>3385</v>
      </c>
      <c r="E6" s="0" t="s">
        <v>3386</v>
      </c>
      <c r="F6" s="0" t="s">
        <v>3380</v>
      </c>
      <c r="G6" s="0" t="s">
        <v>108</v>
      </c>
    </row>
    <row customHeight="1" ht="11.25">
      <c r="A7" s="486" t="s">
        <v>16</v>
      </c>
      <c r="B7" s="0" t="s">
        <v>3375</v>
      </c>
      <c r="C7" s="0" t="s">
        <v>3376</v>
      </c>
      <c r="D7" s="0" t="s">
        <v>3387</v>
      </c>
      <c r="E7" s="0" t="s">
        <v>3388</v>
      </c>
      <c r="F7" s="0" t="s">
        <v>3380</v>
      </c>
      <c r="G7" s="0" t="s">
        <v>92</v>
      </c>
    </row>
    <row customHeight="1" ht="11.25">
      <c r="A8" s="486" t="s">
        <v>16</v>
      </c>
      <c r="B8" s="0" t="s">
        <v>3375</v>
      </c>
      <c r="C8" s="0" t="s">
        <v>3376</v>
      </c>
      <c r="D8" s="0" t="s">
        <v>3389</v>
      </c>
      <c r="E8" s="0" t="s">
        <v>3390</v>
      </c>
      <c r="F8" s="0" t="s">
        <v>3380</v>
      </c>
      <c r="G8" s="0" t="s">
        <v>93</v>
      </c>
    </row>
    <row customHeight="1" ht="11.25">
      <c r="A9" s="486" t="s">
        <v>16</v>
      </c>
      <c r="B9" s="0" t="s">
        <v>3375</v>
      </c>
      <c r="C9" s="0" t="s">
        <v>3376</v>
      </c>
      <c r="D9" s="0" t="s">
        <v>3391</v>
      </c>
      <c r="E9" s="0" t="s">
        <v>3392</v>
      </c>
      <c r="F9" s="0" t="s">
        <v>3380</v>
      </c>
      <c r="G9" s="0" t="s">
        <v>109</v>
      </c>
    </row>
    <row customHeight="1" ht="11.25">
      <c r="A10" s="486" t="s">
        <v>16</v>
      </c>
      <c r="B10" s="0" t="s">
        <v>3375</v>
      </c>
      <c r="C10" s="0" t="s">
        <v>3376</v>
      </c>
      <c r="D10" s="0" t="s">
        <v>3393</v>
      </c>
      <c r="E10" s="0" t="s">
        <v>3394</v>
      </c>
      <c r="F10" s="0" t="s">
        <v>3380</v>
      </c>
      <c r="G10" s="0" t="s">
        <v>145</v>
      </c>
    </row>
    <row customHeight="1" ht="11.25">
      <c r="A11" s="486" t="s">
        <v>16</v>
      </c>
      <c r="B11" s="0" t="s">
        <v>3375</v>
      </c>
      <c r="C11" s="0" t="s">
        <v>3376</v>
      </c>
      <c r="D11" s="0" t="s">
        <v>3395</v>
      </c>
      <c r="E11" s="0" t="s">
        <v>3396</v>
      </c>
      <c r="F11" s="0" t="s">
        <v>3380</v>
      </c>
      <c r="G11" s="0" t="s">
        <v>146</v>
      </c>
    </row>
    <row customHeight="1" ht="11.25">
      <c r="A12" s="486" t="s">
        <v>16</v>
      </c>
      <c r="B12" s="0" t="s">
        <v>3375</v>
      </c>
      <c r="C12" s="0" t="s">
        <v>3376</v>
      </c>
      <c r="D12" s="0" t="s">
        <v>3397</v>
      </c>
      <c r="E12" s="0" t="s">
        <v>3398</v>
      </c>
      <c r="F12" s="0" t="s">
        <v>3380</v>
      </c>
      <c r="G12" s="0" t="s">
        <v>147</v>
      </c>
    </row>
    <row customHeight="1" ht="11.25">
      <c r="A13" s="486" t="s">
        <v>16</v>
      </c>
      <c r="B13" s="0" t="s">
        <v>3375</v>
      </c>
      <c r="C13" s="0" t="s">
        <v>3376</v>
      </c>
      <c r="D13" s="0" t="s">
        <v>3399</v>
      </c>
      <c r="E13" s="0" t="s">
        <v>3400</v>
      </c>
      <c r="F13" s="0" t="s">
        <v>3380</v>
      </c>
      <c r="G13" s="0" t="s">
        <v>148</v>
      </c>
    </row>
    <row customHeight="1" ht="11.25">
      <c r="A14" s="486" t="s">
        <v>16</v>
      </c>
      <c r="B14" s="0" t="s">
        <v>3375</v>
      </c>
      <c r="C14" s="0" t="s">
        <v>3376</v>
      </c>
      <c r="D14" s="0" t="s">
        <v>3401</v>
      </c>
      <c r="E14" s="0" t="s">
        <v>3402</v>
      </c>
      <c r="F14" s="0" t="s">
        <v>3380</v>
      </c>
      <c r="G14" s="0" t="s">
        <v>149</v>
      </c>
    </row>
    <row customHeight="1" ht="11.25">
      <c r="A15" s="486" t="s">
        <v>16</v>
      </c>
      <c r="B15" s="0" t="s">
        <v>3375</v>
      </c>
      <c r="C15" s="0" t="s">
        <v>3376</v>
      </c>
      <c r="D15" s="0" t="s">
        <v>3403</v>
      </c>
      <c r="E15" s="0" t="s">
        <v>3404</v>
      </c>
      <c r="F15" s="0" t="s">
        <v>3380</v>
      </c>
      <c r="G15" s="0" t="s">
        <v>150</v>
      </c>
    </row>
    <row customHeight="1" ht="11.25">
      <c r="A16" s="486" t="s">
        <v>16</v>
      </c>
      <c r="B16" s="0" t="s">
        <v>3375</v>
      </c>
      <c r="C16" s="0" t="s">
        <v>3376</v>
      </c>
      <c r="D16" s="0" t="s">
        <v>3405</v>
      </c>
      <c r="E16" s="0" t="s">
        <v>3406</v>
      </c>
      <c r="F16" s="0" t="s">
        <v>3380</v>
      </c>
      <c r="G16" s="0" t="s">
        <v>1075</v>
      </c>
    </row>
    <row customHeight="1" ht="11.25">
      <c r="A17" s="486" t="s">
        <v>16</v>
      </c>
      <c r="B17" s="0" t="s">
        <v>3375</v>
      </c>
      <c r="C17" s="0" t="s">
        <v>3376</v>
      </c>
      <c r="D17" s="0" t="s">
        <v>3407</v>
      </c>
      <c r="E17" s="0" t="s">
        <v>3408</v>
      </c>
      <c r="F17" s="0" t="s">
        <v>3380</v>
      </c>
      <c r="G17" s="0" t="s">
        <v>1079</v>
      </c>
    </row>
    <row customHeight="1" ht="11.25">
      <c r="A18" s="486" t="s">
        <v>16</v>
      </c>
      <c r="B18" s="0" t="s">
        <v>3375</v>
      </c>
      <c r="C18" s="0" t="s">
        <v>3376</v>
      </c>
      <c r="D18" s="0" t="s">
        <v>3409</v>
      </c>
      <c r="E18" s="0" t="s">
        <v>3410</v>
      </c>
      <c r="F18" s="0" t="s">
        <v>3380</v>
      </c>
      <c r="G18" s="0" t="s">
        <v>1081</v>
      </c>
    </row>
    <row customHeight="1" ht="11.25">
      <c r="A19" s="486" t="s">
        <v>16</v>
      </c>
      <c r="B19" s="0" t="s">
        <v>3375</v>
      </c>
      <c r="C19" s="0" t="s">
        <v>3376</v>
      </c>
      <c r="D19" s="0" t="s">
        <v>3411</v>
      </c>
      <c r="E19" s="0" t="s">
        <v>3412</v>
      </c>
      <c r="F19" s="0" t="s">
        <v>3380</v>
      </c>
      <c r="G19" s="0" t="s">
        <v>1083</v>
      </c>
    </row>
    <row customHeight="1" ht="11.25">
      <c r="A20" s="486" t="s">
        <v>16</v>
      </c>
      <c r="B20" s="0" t="s">
        <v>3375</v>
      </c>
      <c r="C20" s="0" t="s">
        <v>3376</v>
      </c>
      <c r="D20" s="0" t="s">
        <v>3413</v>
      </c>
      <c r="E20" s="0" t="s">
        <v>3414</v>
      </c>
      <c r="F20" s="0" t="s">
        <v>3380</v>
      </c>
      <c r="G20" s="0" t="s">
        <v>1087</v>
      </c>
    </row>
    <row customHeight="1" ht="11.25">
      <c r="A21" s="486" t="s">
        <v>16</v>
      </c>
      <c r="B21" s="0" t="s">
        <v>3415</v>
      </c>
      <c r="C21" s="0" t="s">
        <v>3416</v>
      </c>
      <c r="D21" s="0" t="s">
        <v>3415</v>
      </c>
      <c r="E21" s="0" t="s">
        <v>3416</v>
      </c>
      <c r="F21" s="0" t="s">
        <v>3377</v>
      </c>
      <c r="G21" s="0" t="s">
        <v>1089</v>
      </c>
    </row>
    <row customHeight="1" ht="11.25">
      <c r="A22" s="486" t="s">
        <v>16</v>
      </c>
      <c r="B22" s="0" t="s">
        <v>3415</v>
      </c>
      <c r="C22" s="0" t="s">
        <v>3416</v>
      </c>
      <c r="D22" s="0" t="s">
        <v>3417</v>
      </c>
      <c r="E22" s="0" t="s">
        <v>3418</v>
      </c>
      <c r="F22" s="0" t="s">
        <v>3419</v>
      </c>
      <c r="G22" s="0" t="s">
        <v>1091</v>
      </c>
    </row>
    <row customHeight="1" ht="11.25">
      <c r="A23" s="486" t="s">
        <v>16</v>
      </c>
      <c r="B23" s="0" t="s">
        <v>3415</v>
      </c>
      <c r="C23" s="0" t="s">
        <v>3416</v>
      </c>
      <c r="D23" s="0" t="s">
        <v>3420</v>
      </c>
      <c r="E23" s="0" t="s">
        <v>3421</v>
      </c>
      <c r="F23" s="0" t="s">
        <v>3380</v>
      </c>
      <c r="G23" s="0" t="s">
        <v>1093</v>
      </c>
    </row>
    <row customHeight="1" ht="11.25">
      <c r="A24" s="486" t="s">
        <v>16</v>
      </c>
      <c r="B24" s="0" t="s">
        <v>3415</v>
      </c>
      <c r="C24" s="0" t="s">
        <v>3416</v>
      </c>
      <c r="D24" s="0" t="s">
        <v>3422</v>
      </c>
      <c r="E24" s="0" t="s">
        <v>3423</v>
      </c>
      <c r="F24" s="0" t="s">
        <v>3380</v>
      </c>
      <c r="G24" s="0" t="s">
        <v>1097</v>
      </c>
    </row>
    <row customHeight="1" ht="11.25">
      <c r="A25" s="486" t="s">
        <v>16</v>
      </c>
      <c r="B25" s="0" t="s">
        <v>3415</v>
      </c>
      <c r="C25" s="0" t="s">
        <v>3416</v>
      </c>
      <c r="D25" s="0" t="s">
        <v>3424</v>
      </c>
      <c r="E25" s="0" t="s">
        <v>3425</v>
      </c>
      <c r="F25" s="0" t="s">
        <v>3380</v>
      </c>
      <c r="G25" s="0" t="s">
        <v>1099</v>
      </c>
    </row>
    <row customHeight="1" ht="11.25">
      <c r="A26" s="486" t="s">
        <v>16</v>
      </c>
      <c r="B26" s="0" t="s">
        <v>3415</v>
      </c>
      <c r="C26" s="0" t="s">
        <v>3416</v>
      </c>
      <c r="D26" s="0" t="s">
        <v>3426</v>
      </c>
      <c r="E26" s="0" t="s">
        <v>3427</v>
      </c>
      <c r="F26" s="0" t="s">
        <v>3380</v>
      </c>
      <c r="G26" s="0" t="s">
        <v>1101</v>
      </c>
    </row>
    <row customHeight="1" ht="11.25">
      <c r="A27" s="486" t="s">
        <v>16</v>
      </c>
      <c r="B27" s="0" t="s">
        <v>3415</v>
      </c>
      <c r="C27" s="0" t="s">
        <v>3416</v>
      </c>
      <c r="D27" s="0" t="s">
        <v>3428</v>
      </c>
      <c r="E27" s="0" t="s">
        <v>3429</v>
      </c>
      <c r="F27" s="0" t="s">
        <v>3380</v>
      </c>
      <c r="G27" s="0" t="s">
        <v>1645</v>
      </c>
    </row>
    <row customHeight="1" ht="11.25">
      <c r="A28" s="486" t="s">
        <v>16</v>
      </c>
      <c r="B28" s="0" t="s">
        <v>3415</v>
      </c>
      <c r="C28" s="0" t="s">
        <v>3416</v>
      </c>
      <c r="D28" s="0" t="s">
        <v>3430</v>
      </c>
      <c r="E28" s="0" t="s">
        <v>3431</v>
      </c>
      <c r="F28" s="0" t="s">
        <v>3380</v>
      </c>
      <c r="G28" s="0" t="s">
        <v>1653</v>
      </c>
    </row>
    <row customHeight="1" ht="11.25">
      <c r="A29" s="486" t="s">
        <v>16</v>
      </c>
      <c r="B29" s="0" t="s">
        <v>3415</v>
      </c>
      <c r="C29" s="0" t="s">
        <v>3416</v>
      </c>
      <c r="D29" s="0" t="s">
        <v>3432</v>
      </c>
      <c r="E29" s="0" t="s">
        <v>3433</v>
      </c>
      <c r="F29" s="0" t="s">
        <v>3380</v>
      </c>
      <c r="G29" s="0" t="s">
        <v>1655</v>
      </c>
    </row>
    <row customHeight="1" ht="11.25">
      <c r="A30" s="486" t="s">
        <v>16</v>
      </c>
      <c r="B30" s="0" t="s">
        <v>3415</v>
      </c>
      <c r="C30" s="0" t="s">
        <v>3416</v>
      </c>
      <c r="D30" s="0" t="s">
        <v>3434</v>
      </c>
      <c r="E30" s="0" t="s">
        <v>3435</v>
      </c>
      <c r="F30" s="0" t="s">
        <v>3380</v>
      </c>
      <c r="G30" s="0" t="s">
        <v>1658</v>
      </c>
    </row>
    <row customHeight="1" ht="11.25">
      <c r="A31" s="486" t="s">
        <v>16</v>
      </c>
      <c r="B31" s="0" t="s">
        <v>3415</v>
      </c>
      <c r="C31" s="0" t="s">
        <v>3416</v>
      </c>
      <c r="D31" s="0" t="s">
        <v>3436</v>
      </c>
      <c r="E31" s="0" t="s">
        <v>3437</v>
      </c>
      <c r="F31" s="0" t="s">
        <v>3380</v>
      </c>
      <c r="G31" s="0" t="s">
        <v>1664</v>
      </c>
    </row>
    <row customHeight="1" ht="11.25">
      <c r="A32" s="486" t="s">
        <v>16</v>
      </c>
      <c r="B32" s="0" t="s">
        <v>3415</v>
      </c>
      <c r="C32" s="0" t="s">
        <v>3416</v>
      </c>
      <c r="D32" s="0" t="s">
        <v>3438</v>
      </c>
      <c r="E32" s="0" t="s">
        <v>3439</v>
      </c>
      <c r="F32" s="0" t="s">
        <v>3380</v>
      </c>
      <c r="G32" s="0" t="s">
        <v>1666</v>
      </c>
    </row>
    <row customHeight="1" ht="11.25">
      <c r="A33" s="486" t="s">
        <v>16</v>
      </c>
      <c r="B33" s="0" t="s">
        <v>3440</v>
      </c>
      <c r="C33" s="0" t="s">
        <v>3441</v>
      </c>
      <c r="D33" s="0" t="s">
        <v>3442</v>
      </c>
      <c r="E33" s="0" t="s">
        <v>3443</v>
      </c>
      <c r="F33" s="0" t="s">
        <v>3380</v>
      </c>
      <c r="G33" s="0" t="s">
        <v>1668</v>
      </c>
    </row>
    <row customHeight="1" ht="11.25">
      <c r="A34" s="486" t="s">
        <v>16</v>
      </c>
      <c r="B34" s="0" t="s">
        <v>3440</v>
      </c>
      <c r="C34" s="0" t="s">
        <v>3441</v>
      </c>
      <c r="D34" s="0" t="s">
        <v>3440</v>
      </c>
      <c r="E34" s="0" t="s">
        <v>3441</v>
      </c>
      <c r="F34" s="0" t="s">
        <v>3377</v>
      </c>
      <c r="G34" s="0" t="s">
        <v>1670</v>
      </c>
    </row>
    <row customHeight="1" ht="11.25">
      <c r="A35" s="486" t="s">
        <v>16</v>
      </c>
      <c r="B35" s="0" t="s">
        <v>3440</v>
      </c>
      <c r="C35" s="0" t="s">
        <v>3441</v>
      </c>
      <c r="D35" s="0" t="s">
        <v>3444</v>
      </c>
      <c r="E35" s="0" t="s">
        <v>3445</v>
      </c>
      <c r="F35" s="0" t="s">
        <v>3380</v>
      </c>
      <c r="G35" s="0" t="s">
        <v>1675</v>
      </c>
    </row>
    <row customHeight="1" ht="11.25">
      <c r="A36" s="486" t="s">
        <v>16</v>
      </c>
      <c r="B36" s="0" t="s">
        <v>3440</v>
      </c>
      <c r="C36" s="0" t="s">
        <v>3441</v>
      </c>
      <c r="D36" s="0" t="s">
        <v>3446</v>
      </c>
      <c r="E36" s="0" t="s">
        <v>3447</v>
      </c>
      <c r="F36" s="0" t="s">
        <v>3380</v>
      </c>
      <c r="G36" s="0" t="s">
        <v>1680</v>
      </c>
    </row>
    <row customHeight="1" ht="11.25">
      <c r="A37" s="486" t="s">
        <v>16</v>
      </c>
      <c r="B37" s="0" t="s">
        <v>3440</v>
      </c>
      <c r="C37" s="0" t="s">
        <v>3441</v>
      </c>
      <c r="D37" s="0" t="s">
        <v>3448</v>
      </c>
      <c r="E37" s="0" t="s">
        <v>3449</v>
      </c>
      <c r="F37" s="0" t="s">
        <v>3380</v>
      </c>
      <c r="G37" s="0" t="s">
        <v>1684</v>
      </c>
    </row>
    <row customHeight="1" ht="11.25">
      <c r="A38" s="486" t="s">
        <v>16</v>
      </c>
      <c r="B38" s="0" t="s">
        <v>3440</v>
      </c>
      <c r="C38" s="0" t="s">
        <v>3441</v>
      </c>
      <c r="D38" s="0" t="s">
        <v>3450</v>
      </c>
      <c r="E38" s="0" t="s">
        <v>3451</v>
      </c>
      <c r="F38" s="0" t="s">
        <v>3380</v>
      </c>
      <c r="G38" s="0" t="s">
        <v>1692</v>
      </c>
    </row>
    <row customHeight="1" ht="11.25">
      <c r="A39" s="486" t="s">
        <v>16</v>
      </c>
      <c r="B39" s="0" t="s">
        <v>3452</v>
      </c>
      <c r="C39" s="0" t="s">
        <v>3453</v>
      </c>
      <c r="D39" s="0" t="s">
        <v>3452</v>
      </c>
      <c r="E39" s="0" t="s">
        <v>3453</v>
      </c>
      <c r="F39" s="0" t="s">
        <v>3377</v>
      </c>
      <c r="G39" s="0" t="s">
        <v>1698</v>
      </c>
    </row>
    <row customHeight="1" ht="11.25">
      <c r="A40" s="486" t="s">
        <v>16</v>
      </c>
      <c r="B40" s="0" t="s">
        <v>3452</v>
      </c>
      <c r="C40" s="0" t="s">
        <v>3453</v>
      </c>
      <c r="D40" s="0" t="s">
        <v>3454</v>
      </c>
      <c r="E40" s="0" t="s">
        <v>3455</v>
      </c>
      <c r="F40" s="0" t="s">
        <v>3419</v>
      </c>
      <c r="G40" s="0" t="s">
        <v>1703</v>
      </c>
    </row>
    <row customHeight="1" ht="11.25">
      <c r="A41" s="486" t="s">
        <v>16</v>
      </c>
      <c r="B41" s="0" t="s">
        <v>3452</v>
      </c>
      <c r="C41" s="0" t="s">
        <v>3453</v>
      </c>
      <c r="D41" s="0" t="s">
        <v>3456</v>
      </c>
      <c r="E41" s="0" t="s">
        <v>3457</v>
      </c>
      <c r="F41" s="0" t="s">
        <v>3380</v>
      </c>
      <c r="G41" s="0" t="s">
        <v>1707</v>
      </c>
    </row>
    <row customHeight="1" ht="11.25">
      <c r="A42" s="486" t="s">
        <v>16</v>
      </c>
      <c r="B42" s="0" t="s">
        <v>3452</v>
      </c>
      <c r="C42" s="0" t="s">
        <v>3453</v>
      </c>
      <c r="D42" s="0" t="s">
        <v>3458</v>
      </c>
      <c r="E42" s="0" t="s">
        <v>3459</v>
      </c>
      <c r="F42" s="0" t="s">
        <v>3380</v>
      </c>
      <c r="G42" s="0" t="s">
        <v>1710</v>
      </c>
    </row>
    <row customHeight="1" ht="11.25">
      <c r="A43" s="486" t="s">
        <v>16</v>
      </c>
      <c r="B43" s="0" t="s">
        <v>3452</v>
      </c>
      <c r="C43" s="0" t="s">
        <v>3453</v>
      </c>
      <c r="D43" s="0" t="s">
        <v>3460</v>
      </c>
      <c r="E43" s="0" t="s">
        <v>3461</v>
      </c>
      <c r="F43" s="0" t="s">
        <v>3380</v>
      </c>
      <c r="G43" s="0" t="s">
        <v>1717</v>
      </c>
    </row>
    <row customHeight="1" ht="11.25">
      <c r="A44" s="486" t="s">
        <v>16</v>
      </c>
      <c r="B44" s="0" t="s">
        <v>3452</v>
      </c>
      <c r="C44" s="0" t="s">
        <v>3453</v>
      </c>
      <c r="D44" s="0" t="s">
        <v>3462</v>
      </c>
      <c r="E44" s="0" t="s">
        <v>3463</v>
      </c>
      <c r="F44" s="0" t="s">
        <v>3380</v>
      </c>
      <c r="G44" s="0" t="s">
        <v>1725</v>
      </c>
    </row>
    <row customHeight="1" ht="11.25">
      <c r="A45" s="486" t="s">
        <v>16</v>
      </c>
      <c r="B45" s="0" t="s">
        <v>3452</v>
      </c>
      <c r="C45" s="0" t="s">
        <v>3453</v>
      </c>
      <c r="D45" s="0" t="s">
        <v>3464</v>
      </c>
      <c r="E45" s="0" t="s">
        <v>3465</v>
      </c>
      <c r="F45" s="0" t="s">
        <v>3380</v>
      </c>
      <c r="G45" s="0" t="s">
        <v>1730</v>
      </c>
    </row>
    <row customHeight="1" ht="11.25">
      <c r="A46" s="486" t="s">
        <v>16</v>
      </c>
      <c r="B46" s="0" t="s">
        <v>3452</v>
      </c>
      <c r="C46" s="0" t="s">
        <v>3453</v>
      </c>
      <c r="D46" s="0" t="s">
        <v>3466</v>
      </c>
      <c r="E46" s="0" t="s">
        <v>3467</v>
      </c>
      <c r="F46" s="0" t="s">
        <v>3380</v>
      </c>
      <c r="G46" s="0" t="s">
        <v>1734</v>
      </c>
    </row>
    <row customHeight="1" ht="11.25">
      <c r="A47" s="486" t="s">
        <v>16</v>
      </c>
      <c r="B47" s="0" t="s">
        <v>3452</v>
      </c>
      <c r="C47" s="0" t="s">
        <v>3453</v>
      </c>
      <c r="D47" s="0" t="s">
        <v>3468</v>
      </c>
      <c r="E47" s="0" t="s">
        <v>3469</v>
      </c>
      <c r="F47" s="0" t="s">
        <v>3380</v>
      </c>
      <c r="G47" s="0" t="s">
        <v>1740</v>
      </c>
    </row>
    <row customHeight="1" ht="11.25">
      <c r="A48" s="486" t="s">
        <v>16</v>
      </c>
      <c r="B48" s="0" t="s">
        <v>3452</v>
      </c>
      <c r="C48" s="0" t="s">
        <v>3453</v>
      </c>
      <c r="D48" s="0" t="s">
        <v>3470</v>
      </c>
      <c r="E48" s="0" t="s">
        <v>3471</v>
      </c>
      <c r="F48" s="0" t="s">
        <v>3380</v>
      </c>
      <c r="G48" s="0" t="s">
        <v>1745</v>
      </c>
    </row>
    <row customHeight="1" ht="11.25">
      <c r="A49" s="486" t="s">
        <v>16</v>
      </c>
      <c r="B49" s="0" t="s">
        <v>3452</v>
      </c>
      <c r="C49" s="0" t="s">
        <v>3453</v>
      </c>
      <c r="D49" s="0" t="s">
        <v>3472</v>
      </c>
      <c r="E49" s="0" t="s">
        <v>3473</v>
      </c>
      <c r="F49" s="0" t="s">
        <v>3380</v>
      </c>
      <c r="G49" s="0" t="s">
        <v>1748</v>
      </c>
    </row>
    <row customHeight="1" ht="11.25">
      <c r="A50" s="486" t="s">
        <v>16</v>
      </c>
      <c r="B50" s="0" t="s">
        <v>3452</v>
      </c>
      <c r="C50" s="0" t="s">
        <v>3453</v>
      </c>
      <c r="D50" s="0" t="s">
        <v>3474</v>
      </c>
      <c r="E50" s="0" t="s">
        <v>3475</v>
      </c>
      <c r="F50" s="0" t="s">
        <v>3380</v>
      </c>
      <c r="G50" s="0" t="s">
        <v>1752</v>
      </c>
    </row>
    <row customHeight="1" ht="11.25">
      <c r="A51" s="486" t="s">
        <v>16</v>
      </c>
      <c r="B51" s="0" t="s">
        <v>3452</v>
      </c>
      <c r="C51" s="0" t="s">
        <v>3453</v>
      </c>
      <c r="D51" s="0" t="s">
        <v>3476</v>
      </c>
      <c r="E51" s="0" t="s">
        <v>3477</v>
      </c>
      <c r="F51" s="0" t="s">
        <v>3419</v>
      </c>
      <c r="G51" s="0" t="s">
        <v>1757</v>
      </c>
    </row>
    <row customHeight="1" ht="11.25">
      <c r="A52" s="486" t="s">
        <v>16</v>
      </c>
      <c r="B52" s="0" t="s">
        <v>3478</v>
      </c>
      <c r="C52" s="0" t="s">
        <v>3479</v>
      </c>
      <c r="D52" s="0" t="s">
        <v>3478</v>
      </c>
      <c r="E52" s="0" t="s">
        <v>3479</v>
      </c>
      <c r="F52" s="0" t="s">
        <v>3377</v>
      </c>
      <c r="G52" s="0" t="s">
        <v>1761</v>
      </c>
    </row>
    <row customHeight="1" ht="11.25">
      <c r="A53" s="486" t="s">
        <v>16</v>
      </c>
      <c r="B53" s="0" t="s">
        <v>3478</v>
      </c>
      <c r="C53" s="0" t="s">
        <v>3479</v>
      </c>
      <c r="D53" s="0" t="s">
        <v>3480</v>
      </c>
      <c r="E53" s="0" t="s">
        <v>3481</v>
      </c>
      <c r="F53" s="0" t="s">
        <v>3380</v>
      </c>
      <c r="G53" s="0" t="s">
        <v>1763</v>
      </c>
    </row>
    <row customHeight="1" ht="11.25">
      <c r="A54" s="486" t="s">
        <v>16</v>
      </c>
      <c r="B54" s="0" t="s">
        <v>3478</v>
      </c>
      <c r="C54" s="0" t="s">
        <v>3479</v>
      </c>
      <c r="D54" s="0" t="s">
        <v>3482</v>
      </c>
      <c r="E54" s="0" t="s">
        <v>3483</v>
      </c>
      <c r="F54" s="0" t="s">
        <v>3380</v>
      </c>
      <c r="G54" s="0" t="s">
        <v>1766</v>
      </c>
    </row>
    <row customHeight="1" ht="11.25">
      <c r="A55" s="486" t="s">
        <v>16</v>
      </c>
      <c r="B55" s="0" t="s">
        <v>3478</v>
      </c>
      <c r="C55" s="0" t="s">
        <v>3479</v>
      </c>
      <c r="D55" s="0" t="s">
        <v>3484</v>
      </c>
      <c r="E55" s="0" t="s">
        <v>3485</v>
      </c>
      <c r="F55" s="0" t="s">
        <v>3380</v>
      </c>
      <c r="G55" s="0" t="s">
        <v>1770</v>
      </c>
    </row>
    <row customHeight="1" ht="11.25">
      <c r="A56" s="486" t="s">
        <v>16</v>
      </c>
      <c r="B56" s="0" t="s">
        <v>3478</v>
      </c>
      <c r="C56" s="0" t="s">
        <v>3479</v>
      </c>
      <c r="D56" s="0" t="s">
        <v>3486</v>
      </c>
      <c r="E56" s="0" t="s">
        <v>3487</v>
      </c>
      <c r="F56" s="0" t="s">
        <v>3380</v>
      </c>
      <c r="G56" s="0" t="s">
        <v>1773</v>
      </c>
    </row>
    <row customHeight="1" ht="11.25">
      <c r="A57" s="486" t="s">
        <v>16</v>
      </c>
      <c r="B57" s="0" t="s">
        <v>3478</v>
      </c>
      <c r="C57" s="0" t="s">
        <v>3479</v>
      </c>
      <c r="D57" s="0" t="s">
        <v>3488</v>
      </c>
      <c r="E57" s="0" t="s">
        <v>3489</v>
      </c>
      <c r="F57" s="0" t="s">
        <v>3380</v>
      </c>
      <c r="G57" s="0" t="s">
        <v>1776</v>
      </c>
    </row>
    <row customHeight="1" ht="11.25">
      <c r="A58" s="486" t="s">
        <v>16</v>
      </c>
      <c r="B58" s="0" t="s">
        <v>3478</v>
      </c>
      <c r="C58" s="0" t="s">
        <v>3479</v>
      </c>
      <c r="D58" s="0" t="s">
        <v>3490</v>
      </c>
      <c r="E58" s="0" t="s">
        <v>3491</v>
      </c>
      <c r="F58" s="0" t="s">
        <v>3380</v>
      </c>
      <c r="G58" s="0" t="s">
        <v>1779</v>
      </c>
    </row>
    <row customHeight="1" ht="11.25">
      <c r="A59" s="486" t="s">
        <v>16</v>
      </c>
      <c r="B59" s="0" t="s">
        <v>3478</v>
      </c>
      <c r="C59" s="0" t="s">
        <v>3479</v>
      </c>
      <c r="D59" s="0" t="s">
        <v>3492</v>
      </c>
      <c r="E59" s="0" t="s">
        <v>3493</v>
      </c>
      <c r="F59" s="0" t="s">
        <v>3380</v>
      </c>
      <c r="G59" s="0" t="s">
        <v>1783</v>
      </c>
    </row>
    <row customHeight="1" ht="11.25">
      <c r="A60" s="486" t="s">
        <v>16</v>
      </c>
      <c r="B60" s="0" t="s">
        <v>3494</v>
      </c>
      <c r="C60" s="0" t="s">
        <v>3495</v>
      </c>
      <c r="D60" s="0" t="s">
        <v>3494</v>
      </c>
      <c r="E60" s="0" t="s">
        <v>3495</v>
      </c>
      <c r="F60" s="0" t="s">
        <v>3377</v>
      </c>
      <c r="G60" s="0" t="s">
        <v>1786</v>
      </c>
    </row>
    <row customHeight="1" ht="11.25">
      <c r="A61" s="486" t="s">
        <v>16</v>
      </c>
      <c r="B61" s="0" t="s">
        <v>3494</v>
      </c>
      <c r="C61" s="0" t="s">
        <v>3495</v>
      </c>
      <c r="D61" s="0" t="s">
        <v>3496</v>
      </c>
      <c r="E61" s="0" t="s">
        <v>3497</v>
      </c>
      <c r="F61" s="0" t="s">
        <v>3380</v>
      </c>
      <c r="G61" s="0" t="s">
        <v>3498</v>
      </c>
    </row>
    <row customHeight="1" ht="11.25">
      <c r="A62" s="486" t="s">
        <v>16</v>
      </c>
      <c r="B62" s="0" t="s">
        <v>3494</v>
      </c>
      <c r="C62" s="0" t="s">
        <v>3495</v>
      </c>
      <c r="D62" s="0" t="s">
        <v>3499</v>
      </c>
      <c r="E62" s="0" t="s">
        <v>3500</v>
      </c>
      <c r="F62" s="0" t="s">
        <v>3380</v>
      </c>
      <c r="G62" s="0" t="s">
        <v>3501</v>
      </c>
    </row>
    <row customHeight="1" ht="11.25">
      <c r="A63" s="486" t="s">
        <v>16</v>
      </c>
      <c r="B63" s="0" t="s">
        <v>3494</v>
      </c>
      <c r="C63" s="0" t="s">
        <v>3495</v>
      </c>
      <c r="D63" s="0" t="s">
        <v>3502</v>
      </c>
      <c r="E63" s="0" t="s">
        <v>3503</v>
      </c>
      <c r="F63" s="0" t="s">
        <v>3380</v>
      </c>
      <c r="G63" s="0" t="s">
        <v>3504</v>
      </c>
    </row>
    <row customHeight="1" ht="11.25">
      <c r="A64" s="486" t="s">
        <v>16</v>
      </c>
      <c r="B64" s="0" t="s">
        <v>3494</v>
      </c>
      <c r="C64" s="0" t="s">
        <v>3495</v>
      </c>
      <c r="D64" s="0" t="s">
        <v>3505</v>
      </c>
      <c r="E64" s="0" t="s">
        <v>3506</v>
      </c>
      <c r="F64" s="0" t="s">
        <v>3380</v>
      </c>
      <c r="G64" s="0" t="s">
        <v>3507</v>
      </c>
    </row>
    <row customHeight="1" ht="11.25">
      <c r="A65" s="486" t="s">
        <v>16</v>
      </c>
      <c r="B65" s="0" t="s">
        <v>3494</v>
      </c>
      <c r="C65" s="0" t="s">
        <v>3495</v>
      </c>
      <c r="D65" s="0" t="s">
        <v>3508</v>
      </c>
      <c r="E65" s="0" t="s">
        <v>3509</v>
      </c>
      <c r="F65" s="0" t="s">
        <v>3380</v>
      </c>
      <c r="G65" s="0" t="s">
        <v>3510</v>
      </c>
    </row>
    <row customHeight="1" ht="11.25">
      <c r="A66" s="486" t="s">
        <v>16</v>
      </c>
      <c r="B66" s="0" t="s">
        <v>3494</v>
      </c>
      <c r="C66" s="0" t="s">
        <v>3495</v>
      </c>
      <c r="D66" s="0" t="s">
        <v>3511</v>
      </c>
      <c r="E66" s="0" t="s">
        <v>3512</v>
      </c>
      <c r="F66" s="0" t="s">
        <v>3380</v>
      </c>
      <c r="G66" s="0" t="s">
        <v>3513</v>
      </c>
    </row>
    <row customHeight="1" ht="11.25">
      <c r="A67" s="486" t="s">
        <v>16</v>
      </c>
      <c r="B67" s="0" t="s">
        <v>3494</v>
      </c>
      <c r="C67" s="0" t="s">
        <v>3495</v>
      </c>
      <c r="D67" s="0" t="s">
        <v>3514</v>
      </c>
      <c r="E67" s="0" t="s">
        <v>3515</v>
      </c>
      <c r="F67" s="0" t="s">
        <v>3380</v>
      </c>
      <c r="G67" s="0" t="s">
        <v>2096</v>
      </c>
    </row>
    <row customHeight="1" ht="11.25">
      <c r="A68" s="486" t="s">
        <v>16</v>
      </c>
      <c r="B68" s="0" t="s">
        <v>3494</v>
      </c>
      <c r="C68" s="0" t="s">
        <v>3495</v>
      </c>
      <c r="D68" s="0" t="s">
        <v>3516</v>
      </c>
      <c r="E68" s="0" t="s">
        <v>3517</v>
      </c>
      <c r="F68" s="0" t="s">
        <v>3380</v>
      </c>
      <c r="G68" s="0" t="s">
        <v>3518</v>
      </c>
    </row>
    <row customHeight="1" ht="11.25">
      <c r="A69" s="486" t="s">
        <v>16</v>
      </c>
      <c r="B69" s="0" t="s">
        <v>3494</v>
      </c>
      <c r="C69" s="0" t="s">
        <v>3495</v>
      </c>
      <c r="D69" s="0" t="s">
        <v>3519</v>
      </c>
      <c r="E69" s="0" t="s">
        <v>3520</v>
      </c>
      <c r="F69" s="0" t="s">
        <v>3380</v>
      </c>
      <c r="G69" s="0" t="s">
        <v>2299</v>
      </c>
    </row>
    <row customHeight="1" ht="11.25">
      <c r="A70" s="486" t="s">
        <v>16</v>
      </c>
      <c r="B70" s="0" t="s">
        <v>3494</v>
      </c>
      <c r="C70" s="0" t="s">
        <v>3495</v>
      </c>
      <c r="D70" s="0" t="s">
        <v>3521</v>
      </c>
      <c r="E70" s="0" t="s">
        <v>3522</v>
      </c>
      <c r="F70" s="0" t="s">
        <v>3380</v>
      </c>
      <c r="G70" s="0" t="s">
        <v>3523</v>
      </c>
    </row>
    <row customHeight="1" ht="11.25">
      <c r="A71" s="486" t="s">
        <v>16</v>
      </c>
      <c r="B71" s="0" t="s">
        <v>3524</v>
      </c>
      <c r="C71" s="0" t="s">
        <v>3525</v>
      </c>
      <c r="D71" s="0" t="s">
        <v>3526</v>
      </c>
      <c r="E71" s="0" t="s">
        <v>3527</v>
      </c>
      <c r="F71" s="0" t="s">
        <v>3380</v>
      </c>
      <c r="G71" s="0" t="s">
        <v>3528</v>
      </c>
    </row>
    <row customHeight="1" ht="11.25">
      <c r="A72" s="486" t="s">
        <v>16</v>
      </c>
      <c r="B72" s="0" t="s">
        <v>3524</v>
      </c>
      <c r="C72" s="0" t="s">
        <v>3525</v>
      </c>
      <c r="D72" s="0" t="s">
        <v>3524</v>
      </c>
      <c r="E72" s="0" t="s">
        <v>3525</v>
      </c>
      <c r="F72" s="0" t="s">
        <v>3377</v>
      </c>
      <c r="G72" s="0" t="s">
        <v>3529</v>
      </c>
    </row>
    <row customHeight="1" ht="11.25">
      <c r="A73" s="486" t="s">
        <v>16</v>
      </c>
      <c r="B73" s="0" t="s">
        <v>3524</v>
      </c>
      <c r="C73" s="0" t="s">
        <v>3525</v>
      </c>
      <c r="D73" s="0" t="s">
        <v>3530</v>
      </c>
      <c r="E73" s="0" t="s">
        <v>3531</v>
      </c>
      <c r="F73" s="0" t="s">
        <v>3380</v>
      </c>
      <c r="G73" s="0" t="s">
        <v>3532</v>
      </c>
    </row>
    <row customHeight="1" ht="11.25">
      <c r="A74" s="486" t="s">
        <v>16</v>
      </c>
      <c r="B74" s="0" t="s">
        <v>3524</v>
      </c>
      <c r="C74" s="0" t="s">
        <v>3525</v>
      </c>
      <c r="D74" s="0" t="s">
        <v>3533</v>
      </c>
      <c r="E74" s="0" t="s">
        <v>3534</v>
      </c>
      <c r="F74" s="0" t="s">
        <v>3380</v>
      </c>
      <c r="G74" s="0" t="s">
        <v>3535</v>
      </c>
    </row>
    <row customHeight="1" ht="11.25">
      <c r="A75" s="486" t="s">
        <v>16</v>
      </c>
      <c r="B75" s="0" t="s">
        <v>3524</v>
      </c>
      <c r="C75" s="0" t="s">
        <v>3525</v>
      </c>
      <c r="D75" s="0" t="s">
        <v>3536</v>
      </c>
      <c r="E75" s="0" t="s">
        <v>3537</v>
      </c>
      <c r="F75" s="0" t="s">
        <v>3380</v>
      </c>
      <c r="G75" s="0" t="s">
        <v>3538</v>
      </c>
    </row>
    <row customHeight="1" ht="11.25">
      <c r="A76" s="486" t="s">
        <v>16</v>
      </c>
      <c r="B76" s="0" t="s">
        <v>3539</v>
      </c>
      <c r="C76" s="0" t="s">
        <v>3540</v>
      </c>
      <c r="D76" s="0" t="s">
        <v>3539</v>
      </c>
      <c r="E76" s="0" t="s">
        <v>3540</v>
      </c>
      <c r="F76" s="0" t="s">
        <v>3377</v>
      </c>
      <c r="G76" s="0" t="s">
        <v>3541</v>
      </c>
    </row>
    <row customHeight="1" ht="11.25">
      <c r="A77" s="486" t="s">
        <v>16</v>
      </c>
      <c r="B77" s="0" t="s">
        <v>3539</v>
      </c>
      <c r="C77" s="0" t="s">
        <v>3540</v>
      </c>
      <c r="D77" s="0" t="s">
        <v>3542</v>
      </c>
      <c r="E77" s="0" t="s">
        <v>3543</v>
      </c>
      <c r="F77" s="0" t="s">
        <v>3380</v>
      </c>
      <c r="G77" s="0" t="s">
        <v>3544</v>
      </c>
    </row>
    <row customHeight="1" ht="11.25">
      <c r="A78" s="486" t="s">
        <v>16</v>
      </c>
      <c r="B78" s="0" t="s">
        <v>3539</v>
      </c>
      <c r="C78" s="0" t="s">
        <v>3540</v>
      </c>
      <c r="D78" s="0" t="s">
        <v>3545</v>
      </c>
      <c r="E78" s="0" t="s">
        <v>3546</v>
      </c>
      <c r="F78" s="0" t="s">
        <v>3380</v>
      </c>
      <c r="G78" s="0" t="s">
        <v>3547</v>
      </c>
    </row>
    <row customHeight="1" ht="11.25">
      <c r="A79" s="486" t="s">
        <v>16</v>
      </c>
      <c r="B79" s="0" t="s">
        <v>3539</v>
      </c>
      <c r="C79" s="0" t="s">
        <v>3540</v>
      </c>
      <c r="D79" s="0" t="s">
        <v>3548</v>
      </c>
      <c r="E79" s="0" t="s">
        <v>3549</v>
      </c>
      <c r="F79" s="0" t="s">
        <v>3380</v>
      </c>
      <c r="G79" s="0" t="s">
        <v>3550</v>
      </c>
    </row>
    <row customHeight="1" ht="11.25">
      <c r="A80" s="486" t="s">
        <v>16</v>
      </c>
      <c r="B80" s="0" t="s">
        <v>3539</v>
      </c>
      <c r="C80" s="0" t="s">
        <v>3540</v>
      </c>
      <c r="D80" s="0" t="s">
        <v>3551</v>
      </c>
      <c r="E80" s="0" t="s">
        <v>3552</v>
      </c>
      <c r="F80" s="0" t="s">
        <v>3380</v>
      </c>
      <c r="G80" s="0" t="s">
        <v>3553</v>
      </c>
    </row>
    <row customHeight="1" ht="11.25">
      <c r="A81" s="486" t="s">
        <v>16</v>
      </c>
      <c r="B81" s="0" t="s">
        <v>3539</v>
      </c>
      <c r="C81" s="0" t="s">
        <v>3540</v>
      </c>
      <c r="D81" s="0" t="s">
        <v>3554</v>
      </c>
      <c r="E81" s="0" t="s">
        <v>3555</v>
      </c>
      <c r="F81" s="0" t="s">
        <v>3380</v>
      </c>
      <c r="G81" s="0" t="s">
        <v>3556</v>
      </c>
    </row>
    <row customHeight="1" ht="11.25">
      <c r="A82" s="486" t="s">
        <v>16</v>
      </c>
      <c r="B82" s="0" t="s">
        <v>3539</v>
      </c>
      <c r="C82" s="0" t="s">
        <v>3540</v>
      </c>
      <c r="D82" s="0" t="s">
        <v>3557</v>
      </c>
      <c r="E82" s="0" t="s">
        <v>3558</v>
      </c>
      <c r="F82" s="0" t="s">
        <v>3380</v>
      </c>
      <c r="G82" s="0" t="s">
        <v>3559</v>
      </c>
    </row>
    <row customHeight="1" ht="11.25">
      <c r="A83" s="486" t="s">
        <v>16</v>
      </c>
      <c r="B83" s="0" t="s">
        <v>3539</v>
      </c>
      <c r="C83" s="0" t="s">
        <v>3540</v>
      </c>
      <c r="D83" s="0" t="s">
        <v>3560</v>
      </c>
      <c r="E83" s="0" t="s">
        <v>3561</v>
      </c>
      <c r="F83" s="0" t="s">
        <v>3380</v>
      </c>
      <c r="G83" s="0" t="s">
        <v>3562</v>
      </c>
    </row>
    <row customHeight="1" ht="11.25">
      <c r="A84" s="486" t="s">
        <v>16</v>
      </c>
      <c r="B84" s="0" t="s">
        <v>3563</v>
      </c>
      <c r="C84" s="0" t="s">
        <v>3564</v>
      </c>
      <c r="D84" s="0" t="s">
        <v>3563</v>
      </c>
      <c r="E84" s="0" t="s">
        <v>3564</v>
      </c>
      <c r="F84" s="0" t="s">
        <v>3565</v>
      </c>
      <c r="G84" s="0" t="s">
        <v>3566</v>
      </c>
    </row>
    <row customHeight="1" ht="11.25">
      <c r="A85" s="486" t="s">
        <v>16</v>
      </c>
      <c r="B85" s="0" t="s">
        <v>3567</v>
      </c>
      <c r="C85" s="0" t="s">
        <v>3568</v>
      </c>
      <c r="D85" s="0" t="s">
        <v>3567</v>
      </c>
      <c r="E85" s="0" t="s">
        <v>3568</v>
      </c>
      <c r="F85" s="0" t="s">
        <v>3565</v>
      </c>
      <c r="G85" s="0" t="s">
        <v>3569</v>
      </c>
    </row>
    <row customHeight="1" ht="11.25">
      <c r="A86" s="486" t="s">
        <v>16</v>
      </c>
      <c r="B86" s="0" t="s">
        <v>3570</v>
      </c>
      <c r="C86" s="0" t="s">
        <v>3571</v>
      </c>
      <c r="D86" s="0" t="s">
        <v>3570</v>
      </c>
      <c r="E86" s="0" t="s">
        <v>3571</v>
      </c>
      <c r="F86" s="0" t="s">
        <v>3565</v>
      </c>
      <c r="G86" s="0" t="s">
        <v>3572</v>
      </c>
    </row>
    <row customHeight="1" ht="11.25">
      <c r="A87" s="486" t="s">
        <v>16</v>
      </c>
      <c r="B87" s="0" t="s">
        <v>3573</v>
      </c>
      <c r="C87" s="0" t="s">
        <v>3574</v>
      </c>
      <c r="D87" s="0" t="s">
        <v>3573</v>
      </c>
      <c r="E87" s="0" t="s">
        <v>3574</v>
      </c>
      <c r="F87" s="0" t="s">
        <v>3565</v>
      </c>
      <c r="G87" s="0" t="s">
        <v>3575</v>
      </c>
    </row>
    <row customHeight="1" ht="11.25">
      <c r="A88" s="486" t="s">
        <v>16</v>
      </c>
      <c r="B88" s="0" t="s">
        <v>3576</v>
      </c>
      <c r="C88" s="0" t="s">
        <v>3577</v>
      </c>
      <c r="D88" s="0" t="s">
        <v>3576</v>
      </c>
      <c r="E88" s="0" t="s">
        <v>3577</v>
      </c>
      <c r="F88" s="0" t="s">
        <v>3565</v>
      </c>
      <c r="G88" s="0" t="s">
        <v>3578</v>
      </c>
    </row>
    <row customHeight="1" ht="11.25">
      <c r="A89" s="486" t="s">
        <v>16</v>
      </c>
      <c r="B89" s="0" t="s">
        <v>3579</v>
      </c>
      <c r="C89" s="0" t="s">
        <v>3580</v>
      </c>
      <c r="D89" s="0" t="s">
        <v>3579</v>
      </c>
      <c r="E89" s="0" t="s">
        <v>3580</v>
      </c>
      <c r="F89" s="0" t="s">
        <v>3565</v>
      </c>
      <c r="G89" s="0" t="s">
        <v>3581</v>
      </c>
    </row>
    <row customHeight="1" ht="11.25">
      <c r="A90" s="486" t="s">
        <v>16</v>
      </c>
      <c r="B90" s="0" t="s">
        <v>3582</v>
      </c>
      <c r="C90" s="0" t="s">
        <v>3583</v>
      </c>
      <c r="D90" s="0" t="s">
        <v>3582</v>
      </c>
      <c r="E90" s="0" t="s">
        <v>3583</v>
      </c>
      <c r="F90" s="0" t="s">
        <v>3565</v>
      </c>
      <c r="G90" s="0" t="s">
        <v>3584</v>
      </c>
    </row>
    <row customHeight="1" ht="11.25">
      <c r="A91" s="486" t="s">
        <v>16</v>
      </c>
      <c r="B91" s="0" t="s">
        <v>3585</v>
      </c>
      <c r="C91" s="0" t="s">
        <v>3586</v>
      </c>
      <c r="D91" s="0" t="s">
        <v>3585</v>
      </c>
      <c r="E91" s="0" t="s">
        <v>3586</v>
      </c>
      <c r="F91" s="0" t="s">
        <v>3565</v>
      </c>
      <c r="G91" s="0" t="s">
        <v>3587</v>
      </c>
    </row>
    <row customHeight="1" ht="11.25">
      <c r="A92" s="486" t="s">
        <v>16</v>
      </c>
      <c r="B92" s="0" t="s">
        <v>3588</v>
      </c>
      <c r="C92" s="0" t="s">
        <v>3589</v>
      </c>
      <c r="D92" s="0" t="s">
        <v>3588</v>
      </c>
      <c r="E92" s="0" t="s">
        <v>3589</v>
      </c>
      <c r="F92" s="0" t="s">
        <v>3565</v>
      </c>
      <c r="G92" s="0" t="s">
        <v>3590</v>
      </c>
    </row>
    <row customHeight="1" ht="11.25">
      <c r="A93" s="486" t="s">
        <v>16</v>
      </c>
      <c r="B93" s="0" t="s">
        <v>1030</v>
      </c>
      <c r="C93" s="0" t="s">
        <v>1031</v>
      </c>
      <c r="D93" s="0" t="s">
        <v>1030</v>
      </c>
      <c r="E93" s="0" t="s">
        <v>1031</v>
      </c>
      <c r="F93" s="0" t="s">
        <v>3565</v>
      </c>
      <c r="G93" s="0" t="s">
        <v>3591</v>
      </c>
    </row>
    <row customHeight="1" ht="11.25">
      <c r="A94" s="486" t="s">
        <v>16</v>
      </c>
      <c r="B94" s="0" t="s">
        <v>3592</v>
      </c>
      <c r="C94" s="0" t="s">
        <v>3593</v>
      </c>
      <c r="D94" s="0" t="s">
        <v>3592</v>
      </c>
      <c r="E94" s="0" t="s">
        <v>3593</v>
      </c>
      <c r="F94" s="0" t="s">
        <v>3565</v>
      </c>
      <c r="G94" s="0" t="s">
        <v>3594</v>
      </c>
    </row>
    <row customHeight="1" ht="11.25">
      <c r="A95" s="486" t="s">
        <v>16</v>
      </c>
      <c r="B95" s="0" t="s">
        <v>3595</v>
      </c>
      <c r="C95" s="0" t="s">
        <v>3596</v>
      </c>
      <c r="D95" s="0" t="s">
        <v>3595</v>
      </c>
      <c r="E95" s="0" t="s">
        <v>3596</v>
      </c>
      <c r="F95" s="0" t="s">
        <v>3565</v>
      </c>
      <c r="G95" s="0" t="s">
        <v>3597</v>
      </c>
    </row>
    <row customHeight="1" ht="11.25">
      <c r="A96" s="486" t="s">
        <v>16</v>
      </c>
      <c r="B96" s="0" t="s">
        <v>3598</v>
      </c>
      <c r="C96" s="0" t="s">
        <v>3599</v>
      </c>
      <c r="D96" s="0" t="s">
        <v>3600</v>
      </c>
      <c r="E96" s="0" t="s">
        <v>3601</v>
      </c>
      <c r="F96" s="0" t="s">
        <v>3380</v>
      </c>
      <c r="G96" s="0" t="s">
        <v>3602</v>
      </c>
    </row>
    <row customHeight="1" ht="11.25">
      <c r="A97" s="486" t="s">
        <v>16</v>
      </c>
      <c r="B97" s="0" t="s">
        <v>3598</v>
      </c>
      <c r="C97" s="0" t="s">
        <v>3599</v>
      </c>
      <c r="D97" s="0" t="s">
        <v>3603</v>
      </c>
      <c r="E97" s="0" t="s">
        <v>3604</v>
      </c>
      <c r="F97" s="0" t="s">
        <v>3380</v>
      </c>
      <c r="G97" s="0" t="s">
        <v>3605</v>
      </c>
    </row>
    <row customHeight="1" ht="11.25">
      <c r="A98" s="486" t="s">
        <v>16</v>
      </c>
      <c r="B98" s="0" t="s">
        <v>3598</v>
      </c>
      <c r="C98" s="0" t="s">
        <v>3599</v>
      </c>
      <c r="D98" s="0" t="s">
        <v>3606</v>
      </c>
      <c r="E98" s="0" t="s">
        <v>3607</v>
      </c>
      <c r="F98" s="0" t="s">
        <v>3380</v>
      </c>
      <c r="G98" s="0" t="s">
        <v>3608</v>
      </c>
    </row>
    <row customHeight="1" ht="11.25">
      <c r="A99" s="486" t="s">
        <v>16</v>
      </c>
      <c r="B99" s="0" t="s">
        <v>3598</v>
      </c>
      <c r="C99" s="0" t="s">
        <v>3599</v>
      </c>
      <c r="D99" s="0" t="s">
        <v>3530</v>
      </c>
      <c r="E99" s="0" t="s">
        <v>3609</v>
      </c>
      <c r="F99" s="0" t="s">
        <v>3380</v>
      </c>
      <c r="G99" s="0" t="s">
        <v>3610</v>
      </c>
    </row>
    <row customHeight="1" ht="11.25">
      <c r="A100" s="486" t="s">
        <v>16</v>
      </c>
      <c r="B100" s="0" t="s">
        <v>3598</v>
      </c>
      <c r="C100" s="0" t="s">
        <v>3599</v>
      </c>
      <c r="D100" s="0" t="s">
        <v>3611</v>
      </c>
      <c r="E100" s="0" t="s">
        <v>3612</v>
      </c>
      <c r="F100" s="0" t="s">
        <v>3380</v>
      </c>
      <c r="G100" s="0" t="s">
        <v>3613</v>
      </c>
    </row>
    <row customHeight="1" ht="11.25">
      <c r="A101" s="486" t="s">
        <v>16</v>
      </c>
      <c r="B101" s="0" t="s">
        <v>3598</v>
      </c>
      <c r="C101" s="0" t="s">
        <v>3599</v>
      </c>
      <c r="D101" s="0" t="s">
        <v>3598</v>
      </c>
      <c r="E101" s="0" t="s">
        <v>3599</v>
      </c>
      <c r="F101" s="0" t="s">
        <v>3377</v>
      </c>
      <c r="G101" s="0" t="s">
        <v>3614</v>
      </c>
    </row>
    <row customHeight="1" ht="11.25">
      <c r="A102" s="486" t="s">
        <v>16</v>
      </c>
      <c r="B102" s="0" t="s">
        <v>3598</v>
      </c>
      <c r="C102" s="0" t="s">
        <v>3599</v>
      </c>
      <c r="D102" s="0" t="s">
        <v>3615</v>
      </c>
      <c r="E102" s="0" t="s">
        <v>3616</v>
      </c>
      <c r="F102" s="0" t="s">
        <v>3380</v>
      </c>
      <c r="G102" s="0" t="s">
        <v>3617</v>
      </c>
    </row>
    <row customHeight="1" ht="11.25">
      <c r="A103" s="486" t="s">
        <v>16</v>
      </c>
      <c r="B103" s="0" t="s">
        <v>3598</v>
      </c>
      <c r="C103" s="0" t="s">
        <v>3599</v>
      </c>
      <c r="D103" s="0" t="s">
        <v>3618</v>
      </c>
      <c r="E103" s="0" t="s">
        <v>3619</v>
      </c>
      <c r="F103" s="0" t="s">
        <v>3380</v>
      </c>
      <c r="G103" s="0" t="s">
        <v>3620</v>
      </c>
    </row>
    <row customHeight="1" ht="11.25">
      <c r="A104" s="486" t="s">
        <v>16</v>
      </c>
      <c r="B104" s="0" t="s">
        <v>3598</v>
      </c>
      <c r="C104" s="0" t="s">
        <v>3599</v>
      </c>
      <c r="D104" s="0" t="s">
        <v>3621</v>
      </c>
      <c r="E104" s="0" t="s">
        <v>3622</v>
      </c>
      <c r="F104" s="0" t="s">
        <v>3380</v>
      </c>
      <c r="G104" s="0" t="s">
        <v>3623</v>
      </c>
    </row>
    <row customHeight="1" ht="11.25">
      <c r="A105" s="486" t="s">
        <v>16</v>
      </c>
      <c r="B105" s="0" t="s">
        <v>3598</v>
      </c>
      <c r="C105" s="0" t="s">
        <v>3599</v>
      </c>
      <c r="D105" s="0" t="s">
        <v>3624</v>
      </c>
      <c r="E105" s="0" t="s">
        <v>3625</v>
      </c>
      <c r="F105" s="0" t="s">
        <v>3380</v>
      </c>
      <c r="G105" s="0" t="s">
        <v>3626</v>
      </c>
    </row>
    <row customHeight="1" ht="11.25">
      <c r="A106" s="486" t="s">
        <v>16</v>
      </c>
      <c r="B106" s="0" t="s">
        <v>3598</v>
      </c>
      <c r="C106" s="0" t="s">
        <v>3599</v>
      </c>
      <c r="D106" s="0" t="s">
        <v>3627</v>
      </c>
      <c r="E106" s="0" t="s">
        <v>3628</v>
      </c>
      <c r="F106" s="0" t="s">
        <v>3380</v>
      </c>
      <c r="G106" s="0" t="s">
        <v>3629</v>
      </c>
    </row>
    <row customHeight="1" ht="11.25">
      <c r="A107" s="486" t="s">
        <v>16</v>
      </c>
      <c r="B107" s="0" t="s">
        <v>3598</v>
      </c>
      <c r="C107" s="0" t="s">
        <v>3599</v>
      </c>
      <c r="D107" s="0" t="s">
        <v>3630</v>
      </c>
      <c r="E107" s="0" t="s">
        <v>3631</v>
      </c>
      <c r="F107" s="0" t="s">
        <v>3380</v>
      </c>
      <c r="G107" s="0" t="s">
        <v>3632</v>
      </c>
    </row>
    <row customHeight="1" ht="11.25">
      <c r="A108" s="486" t="s">
        <v>16</v>
      </c>
      <c r="B108" s="0" t="s">
        <v>3598</v>
      </c>
      <c r="C108" s="0" t="s">
        <v>3599</v>
      </c>
      <c r="D108" s="0" t="s">
        <v>3557</v>
      </c>
      <c r="E108" s="0" t="s">
        <v>3633</v>
      </c>
      <c r="F108" s="0" t="s">
        <v>3380</v>
      </c>
      <c r="G108" s="0" t="s">
        <v>3634</v>
      </c>
    </row>
    <row customHeight="1" ht="11.25">
      <c r="A109" s="486" t="s">
        <v>16</v>
      </c>
      <c r="B109" s="0" t="s">
        <v>3598</v>
      </c>
      <c r="C109" s="0" t="s">
        <v>3599</v>
      </c>
      <c r="D109" s="0" t="s">
        <v>3635</v>
      </c>
      <c r="E109" s="0" t="s">
        <v>3636</v>
      </c>
      <c r="F109" s="0" t="s">
        <v>3380</v>
      </c>
      <c r="G109" s="0" t="s">
        <v>3637</v>
      </c>
    </row>
    <row customHeight="1" ht="11.25">
      <c r="A110" s="486" t="s">
        <v>16</v>
      </c>
      <c r="B110" s="0" t="s">
        <v>3638</v>
      </c>
      <c r="C110" s="0" t="s">
        <v>3639</v>
      </c>
      <c r="D110" s="0" t="s">
        <v>3640</v>
      </c>
      <c r="E110" s="0" t="s">
        <v>3641</v>
      </c>
      <c r="F110" s="0" t="s">
        <v>3380</v>
      </c>
      <c r="G110" s="0" t="s">
        <v>3642</v>
      </c>
    </row>
    <row customHeight="1" ht="11.25">
      <c r="A111" s="486" t="s">
        <v>16</v>
      </c>
      <c r="B111" s="0" t="s">
        <v>3638</v>
      </c>
      <c r="C111" s="0" t="s">
        <v>3639</v>
      </c>
      <c r="D111" s="0" t="s">
        <v>3643</v>
      </c>
      <c r="E111" s="0" t="s">
        <v>3644</v>
      </c>
      <c r="F111" s="0" t="s">
        <v>3380</v>
      </c>
      <c r="G111" s="0" t="s">
        <v>3645</v>
      </c>
    </row>
    <row customHeight="1" ht="11.25">
      <c r="A112" s="486" t="s">
        <v>16</v>
      </c>
      <c r="B112" s="0" t="s">
        <v>3638</v>
      </c>
      <c r="C112" s="0" t="s">
        <v>3639</v>
      </c>
      <c r="D112" s="0" t="s">
        <v>3638</v>
      </c>
      <c r="E112" s="0" t="s">
        <v>3639</v>
      </c>
      <c r="F112" s="0" t="s">
        <v>3377</v>
      </c>
      <c r="G112" s="0" t="s">
        <v>3646</v>
      </c>
    </row>
    <row customHeight="1" ht="11.25">
      <c r="A113" s="486" t="s">
        <v>16</v>
      </c>
      <c r="B113" s="0" t="s">
        <v>3638</v>
      </c>
      <c r="C113" s="0" t="s">
        <v>3639</v>
      </c>
      <c r="D113" s="0" t="s">
        <v>3647</v>
      </c>
      <c r="E113" s="0" t="s">
        <v>3648</v>
      </c>
      <c r="F113" s="0" t="s">
        <v>3380</v>
      </c>
      <c r="G113" s="0" t="s">
        <v>3649</v>
      </c>
    </row>
    <row customHeight="1" ht="11.25">
      <c r="A114" s="486" t="s">
        <v>16</v>
      </c>
      <c r="B114" s="0" t="s">
        <v>3638</v>
      </c>
      <c r="C114" s="0" t="s">
        <v>3639</v>
      </c>
      <c r="D114" s="0" t="s">
        <v>3462</v>
      </c>
      <c r="E114" s="0" t="s">
        <v>3650</v>
      </c>
      <c r="F114" s="0" t="s">
        <v>3380</v>
      </c>
      <c r="G114" s="0" t="s">
        <v>3651</v>
      </c>
    </row>
    <row customHeight="1" ht="11.25">
      <c r="A115" s="486" t="s">
        <v>16</v>
      </c>
      <c r="B115" s="0" t="s">
        <v>3638</v>
      </c>
      <c r="C115" s="0" t="s">
        <v>3639</v>
      </c>
      <c r="D115" s="0" t="s">
        <v>3652</v>
      </c>
      <c r="E115" s="0" t="s">
        <v>3653</v>
      </c>
      <c r="F115" s="0" t="s">
        <v>3380</v>
      </c>
      <c r="G115" s="0" t="s">
        <v>3654</v>
      </c>
    </row>
    <row customHeight="1" ht="11.25">
      <c r="A116" s="486" t="s">
        <v>16</v>
      </c>
      <c r="B116" s="0" t="s">
        <v>3638</v>
      </c>
      <c r="C116" s="0" t="s">
        <v>3639</v>
      </c>
      <c r="D116" s="0" t="s">
        <v>3655</v>
      </c>
      <c r="E116" s="0" t="s">
        <v>3656</v>
      </c>
      <c r="F116" s="0" t="s">
        <v>3380</v>
      </c>
      <c r="G116" s="0" t="s">
        <v>3657</v>
      </c>
    </row>
    <row customHeight="1" ht="11.25">
      <c r="A117" s="486" t="s">
        <v>16</v>
      </c>
      <c r="B117" s="0" t="s">
        <v>3638</v>
      </c>
      <c r="C117" s="0" t="s">
        <v>3639</v>
      </c>
      <c r="D117" s="0" t="s">
        <v>3658</v>
      </c>
      <c r="E117" s="0" t="s">
        <v>3659</v>
      </c>
      <c r="F117" s="0" t="s">
        <v>3380</v>
      </c>
      <c r="G117" s="0" t="s">
        <v>3660</v>
      </c>
    </row>
    <row customHeight="1" ht="11.25">
      <c r="A118" s="486" t="s">
        <v>16</v>
      </c>
      <c r="B118" s="0" t="s">
        <v>3638</v>
      </c>
      <c r="C118" s="0" t="s">
        <v>3639</v>
      </c>
      <c r="D118" s="0" t="s">
        <v>3661</v>
      </c>
      <c r="E118" s="0" t="s">
        <v>3662</v>
      </c>
      <c r="F118" s="0" t="s">
        <v>3380</v>
      </c>
      <c r="G118" s="0" t="s">
        <v>3663</v>
      </c>
    </row>
    <row customHeight="1" ht="11.25">
      <c r="A119" s="486" t="s">
        <v>16</v>
      </c>
      <c r="B119" s="0" t="s">
        <v>3638</v>
      </c>
      <c r="C119" s="0" t="s">
        <v>3639</v>
      </c>
      <c r="D119" s="0" t="s">
        <v>3664</v>
      </c>
      <c r="E119" s="0" t="s">
        <v>3665</v>
      </c>
      <c r="F119" s="0" t="s">
        <v>3380</v>
      </c>
      <c r="G119" s="0" t="s">
        <v>3666</v>
      </c>
    </row>
    <row customHeight="1" ht="11.25">
      <c r="A120" s="486" t="s">
        <v>16</v>
      </c>
      <c r="B120" s="0" t="s">
        <v>3667</v>
      </c>
      <c r="C120" s="0" t="s">
        <v>3668</v>
      </c>
      <c r="D120" s="0" t="s">
        <v>3667</v>
      </c>
      <c r="E120" s="0" t="s">
        <v>3668</v>
      </c>
      <c r="F120" s="0" t="s">
        <v>3377</v>
      </c>
      <c r="G120" s="0" t="s">
        <v>3669</v>
      </c>
    </row>
    <row customHeight="1" ht="11.25">
      <c r="A121" s="486" t="s">
        <v>16</v>
      </c>
      <c r="B121" s="0" t="s">
        <v>3667</v>
      </c>
      <c r="C121" s="0" t="s">
        <v>3668</v>
      </c>
      <c r="D121" s="0" t="s">
        <v>3670</v>
      </c>
      <c r="E121" s="0" t="s">
        <v>3671</v>
      </c>
      <c r="F121" s="0" t="s">
        <v>3380</v>
      </c>
      <c r="G121" s="0" t="s">
        <v>3672</v>
      </c>
    </row>
    <row customHeight="1" ht="11.25">
      <c r="A122" s="486" t="s">
        <v>16</v>
      </c>
      <c r="B122" s="0" t="s">
        <v>3667</v>
      </c>
      <c r="C122" s="0" t="s">
        <v>3668</v>
      </c>
      <c r="D122" s="0" t="s">
        <v>3673</v>
      </c>
      <c r="E122" s="0" t="s">
        <v>3674</v>
      </c>
      <c r="F122" s="0" t="s">
        <v>3380</v>
      </c>
      <c r="G122" s="0" t="s">
        <v>3675</v>
      </c>
    </row>
    <row customHeight="1" ht="11.25">
      <c r="A123" s="486" t="s">
        <v>16</v>
      </c>
      <c r="B123" s="0" t="s">
        <v>3667</v>
      </c>
      <c r="C123" s="0" t="s">
        <v>3668</v>
      </c>
      <c r="D123" s="0" t="s">
        <v>3676</v>
      </c>
      <c r="E123" s="0" t="s">
        <v>3677</v>
      </c>
      <c r="F123" s="0" t="s">
        <v>3380</v>
      </c>
      <c r="G123" s="0" t="s">
        <v>3678</v>
      </c>
    </row>
    <row customHeight="1" ht="11.25">
      <c r="A124" s="486" t="s">
        <v>16</v>
      </c>
      <c r="B124" s="0" t="s">
        <v>3667</v>
      </c>
      <c r="C124" s="0" t="s">
        <v>3668</v>
      </c>
      <c r="D124" s="0" t="s">
        <v>3679</v>
      </c>
      <c r="E124" s="0" t="s">
        <v>3680</v>
      </c>
      <c r="F124" s="0" t="s">
        <v>3380</v>
      </c>
      <c r="G124" s="0" t="s">
        <v>3681</v>
      </c>
    </row>
    <row customHeight="1" ht="11.25">
      <c r="A125" s="486" t="s">
        <v>16</v>
      </c>
      <c r="B125" s="0" t="s">
        <v>3667</v>
      </c>
      <c r="C125" s="0" t="s">
        <v>3668</v>
      </c>
      <c r="D125" s="0" t="s">
        <v>3682</v>
      </c>
      <c r="E125" s="0" t="s">
        <v>3683</v>
      </c>
      <c r="F125" s="0" t="s">
        <v>3380</v>
      </c>
      <c r="G125" s="0" t="s">
        <v>3684</v>
      </c>
    </row>
    <row customHeight="1" ht="11.25">
      <c r="A126" s="486" t="s">
        <v>16</v>
      </c>
      <c r="B126" s="0" t="s">
        <v>3667</v>
      </c>
      <c r="C126" s="0" t="s">
        <v>3668</v>
      </c>
      <c r="D126" s="0" t="s">
        <v>3685</v>
      </c>
      <c r="E126" s="0" t="s">
        <v>3686</v>
      </c>
      <c r="F126" s="0" t="s">
        <v>3380</v>
      </c>
      <c r="G126" s="0" t="s">
        <v>3687</v>
      </c>
    </row>
    <row customHeight="1" ht="11.25">
      <c r="A127" s="486" t="s">
        <v>16</v>
      </c>
      <c r="B127" s="0" t="s">
        <v>3667</v>
      </c>
      <c r="C127" s="0" t="s">
        <v>3668</v>
      </c>
      <c r="D127" s="0" t="s">
        <v>3688</v>
      </c>
      <c r="E127" s="0" t="s">
        <v>3689</v>
      </c>
      <c r="F127" s="0" t="s">
        <v>3380</v>
      </c>
      <c r="G127" s="0" t="s">
        <v>3690</v>
      </c>
    </row>
    <row customHeight="1" ht="11.25">
      <c r="A128" s="486" t="s">
        <v>16</v>
      </c>
      <c r="B128" s="0" t="s">
        <v>3667</v>
      </c>
      <c r="C128" s="0" t="s">
        <v>3668</v>
      </c>
      <c r="D128" s="0" t="s">
        <v>3691</v>
      </c>
      <c r="E128" s="0" t="s">
        <v>3692</v>
      </c>
      <c r="F128" s="0" t="s">
        <v>3380</v>
      </c>
      <c r="G128" s="0" t="s">
        <v>3693</v>
      </c>
    </row>
    <row customHeight="1" ht="11.25">
      <c r="A129" s="486" t="s">
        <v>16</v>
      </c>
      <c r="B129" s="0" t="s">
        <v>3667</v>
      </c>
      <c r="C129" s="0" t="s">
        <v>3668</v>
      </c>
      <c r="D129" s="0" t="s">
        <v>3694</v>
      </c>
      <c r="E129" s="0" t="s">
        <v>3695</v>
      </c>
      <c r="F129" s="0" t="s">
        <v>3380</v>
      </c>
      <c r="G129" s="0" t="s">
        <v>3696</v>
      </c>
    </row>
    <row customHeight="1" ht="11.25">
      <c r="A130" s="486" t="s">
        <v>16</v>
      </c>
      <c r="B130" s="0" t="s">
        <v>3697</v>
      </c>
      <c r="C130" s="0" t="s">
        <v>3698</v>
      </c>
      <c r="D130" s="0" t="s">
        <v>3699</v>
      </c>
      <c r="E130" s="0" t="s">
        <v>3700</v>
      </c>
      <c r="F130" s="0" t="s">
        <v>3380</v>
      </c>
      <c r="G130" s="0" t="s">
        <v>3701</v>
      </c>
    </row>
    <row customHeight="1" ht="11.25">
      <c r="A131" s="486" t="s">
        <v>16</v>
      </c>
      <c r="B131" s="0" t="s">
        <v>3697</v>
      </c>
      <c r="C131" s="0" t="s">
        <v>3698</v>
      </c>
      <c r="D131" s="0" t="s">
        <v>3702</v>
      </c>
      <c r="E131" s="0" t="s">
        <v>3703</v>
      </c>
      <c r="F131" s="0" t="s">
        <v>3380</v>
      </c>
      <c r="G131" s="0" t="s">
        <v>3704</v>
      </c>
    </row>
    <row customHeight="1" ht="11.25">
      <c r="A132" s="486" t="s">
        <v>16</v>
      </c>
      <c r="B132" s="0" t="s">
        <v>3697</v>
      </c>
      <c r="C132" s="0" t="s">
        <v>3698</v>
      </c>
      <c r="D132" s="0" t="s">
        <v>3705</v>
      </c>
      <c r="E132" s="0" t="s">
        <v>3706</v>
      </c>
      <c r="F132" s="0" t="s">
        <v>3380</v>
      </c>
      <c r="G132" s="0" t="s">
        <v>3707</v>
      </c>
    </row>
    <row customHeight="1" ht="11.25">
      <c r="A133" s="486" t="s">
        <v>16</v>
      </c>
      <c r="B133" s="0" t="s">
        <v>3697</v>
      </c>
      <c r="C133" s="0" t="s">
        <v>3698</v>
      </c>
      <c r="D133" s="0" t="s">
        <v>3697</v>
      </c>
      <c r="E133" s="0" t="s">
        <v>3698</v>
      </c>
      <c r="F133" s="0" t="s">
        <v>3377</v>
      </c>
      <c r="G133" s="0" t="s">
        <v>3708</v>
      </c>
    </row>
    <row customHeight="1" ht="11.25">
      <c r="A134" s="486" t="s">
        <v>16</v>
      </c>
      <c r="B134" s="0" t="s">
        <v>3697</v>
      </c>
      <c r="C134" s="0" t="s">
        <v>3698</v>
      </c>
      <c r="D134" s="0" t="s">
        <v>3709</v>
      </c>
      <c r="E134" s="0" t="s">
        <v>3710</v>
      </c>
      <c r="F134" s="0" t="s">
        <v>3419</v>
      </c>
      <c r="G134" s="0" t="s">
        <v>3711</v>
      </c>
    </row>
    <row customHeight="1" ht="11.25">
      <c r="A135" s="486" t="s">
        <v>16</v>
      </c>
      <c r="B135" s="0" t="s">
        <v>3697</v>
      </c>
      <c r="C135" s="0" t="s">
        <v>3698</v>
      </c>
      <c r="D135" s="0" t="s">
        <v>3712</v>
      </c>
      <c r="E135" s="0" t="s">
        <v>3713</v>
      </c>
      <c r="F135" s="0" t="s">
        <v>3380</v>
      </c>
      <c r="G135" s="0" t="s">
        <v>3714</v>
      </c>
    </row>
    <row customHeight="1" ht="11.25">
      <c r="A136" s="486" t="s">
        <v>16</v>
      </c>
      <c r="B136" s="0" t="s">
        <v>3697</v>
      </c>
      <c r="C136" s="0" t="s">
        <v>3698</v>
      </c>
      <c r="D136" s="0" t="s">
        <v>3715</v>
      </c>
      <c r="E136" s="0" t="s">
        <v>3716</v>
      </c>
      <c r="F136" s="0" t="s">
        <v>3380</v>
      </c>
      <c r="G136" s="0" t="s">
        <v>3717</v>
      </c>
    </row>
    <row customHeight="1" ht="11.25">
      <c r="A137" s="486" t="s">
        <v>16</v>
      </c>
      <c r="B137" s="0" t="s">
        <v>3697</v>
      </c>
      <c r="C137" s="0" t="s">
        <v>3698</v>
      </c>
      <c r="D137" s="0" t="s">
        <v>3450</v>
      </c>
      <c r="E137" s="0" t="s">
        <v>3718</v>
      </c>
      <c r="F137" s="0" t="s">
        <v>3380</v>
      </c>
      <c r="G137" s="0" t="s">
        <v>3719</v>
      </c>
    </row>
    <row customHeight="1" ht="11.25">
      <c r="A138" s="486" t="s">
        <v>16</v>
      </c>
      <c r="B138" s="0" t="s">
        <v>3697</v>
      </c>
      <c r="C138" s="0" t="s">
        <v>3698</v>
      </c>
      <c r="D138" s="0" t="s">
        <v>3720</v>
      </c>
      <c r="E138" s="0" t="s">
        <v>3721</v>
      </c>
      <c r="F138" s="0" t="s">
        <v>3380</v>
      </c>
      <c r="G138" s="0" t="s">
        <v>3722</v>
      </c>
    </row>
    <row customHeight="1" ht="11.25">
      <c r="A139" s="486" t="s">
        <v>16</v>
      </c>
      <c r="B139" s="0" t="s">
        <v>3697</v>
      </c>
      <c r="C139" s="0" t="s">
        <v>3698</v>
      </c>
      <c r="D139" s="0" t="s">
        <v>3723</v>
      </c>
      <c r="E139" s="0" t="s">
        <v>3724</v>
      </c>
      <c r="F139" s="0" t="s">
        <v>3380</v>
      </c>
      <c r="G139" s="0" t="s">
        <v>3725</v>
      </c>
    </row>
    <row customHeight="1" ht="11.25">
      <c r="A140" s="486" t="s">
        <v>16</v>
      </c>
      <c r="B140" s="0" t="s">
        <v>3726</v>
      </c>
      <c r="C140" s="0" t="s">
        <v>3727</v>
      </c>
      <c r="D140" s="0" t="s">
        <v>3728</v>
      </c>
      <c r="E140" s="0" t="s">
        <v>3729</v>
      </c>
      <c r="F140" s="0" t="s">
        <v>3380</v>
      </c>
      <c r="G140" s="0" t="s">
        <v>3730</v>
      </c>
    </row>
    <row customHeight="1" ht="11.25">
      <c r="A141" s="486" t="s">
        <v>16</v>
      </c>
      <c r="B141" s="0" t="s">
        <v>3726</v>
      </c>
      <c r="C141" s="0" t="s">
        <v>3727</v>
      </c>
      <c r="D141" s="0" t="s">
        <v>3731</v>
      </c>
      <c r="E141" s="0" t="s">
        <v>3732</v>
      </c>
      <c r="F141" s="0" t="s">
        <v>3380</v>
      </c>
      <c r="G141" s="0" t="s">
        <v>3733</v>
      </c>
    </row>
    <row customHeight="1" ht="11.25">
      <c r="A142" s="486" t="s">
        <v>16</v>
      </c>
      <c r="B142" s="0" t="s">
        <v>3726</v>
      </c>
      <c r="C142" s="0" t="s">
        <v>3727</v>
      </c>
      <c r="D142" s="0" t="s">
        <v>3734</v>
      </c>
      <c r="E142" s="0" t="s">
        <v>3735</v>
      </c>
      <c r="F142" s="0" t="s">
        <v>3380</v>
      </c>
      <c r="G142" s="0" t="s">
        <v>3736</v>
      </c>
    </row>
    <row customHeight="1" ht="11.25">
      <c r="A143" s="486" t="s">
        <v>16</v>
      </c>
      <c r="B143" s="0" t="s">
        <v>3726</v>
      </c>
      <c r="C143" s="0" t="s">
        <v>3727</v>
      </c>
      <c r="D143" s="0" t="s">
        <v>3726</v>
      </c>
      <c r="E143" s="0" t="s">
        <v>3727</v>
      </c>
      <c r="F143" s="0" t="s">
        <v>3377</v>
      </c>
      <c r="G143" s="0" t="s">
        <v>3737</v>
      </c>
    </row>
    <row customHeight="1" ht="11.25">
      <c r="A144" s="486" t="s">
        <v>16</v>
      </c>
      <c r="B144" s="0" t="s">
        <v>3726</v>
      </c>
      <c r="C144" s="0" t="s">
        <v>3727</v>
      </c>
      <c r="D144" s="0" t="s">
        <v>3738</v>
      </c>
      <c r="E144" s="0" t="s">
        <v>3739</v>
      </c>
      <c r="F144" s="0" t="s">
        <v>3380</v>
      </c>
      <c r="G144" s="0" t="s">
        <v>3740</v>
      </c>
    </row>
    <row customHeight="1" ht="11.25">
      <c r="A145" s="486" t="s">
        <v>16</v>
      </c>
      <c r="B145" s="0" t="s">
        <v>3726</v>
      </c>
      <c r="C145" s="0" t="s">
        <v>3727</v>
      </c>
      <c r="D145" s="0" t="s">
        <v>3741</v>
      </c>
      <c r="E145" s="0" t="s">
        <v>3742</v>
      </c>
      <c r="F145" s="0" t="s">
        <v>3380</v>
      </c>
      <c r="G145" s="0" t="s">
        <v>3743</v>
      </c>
    </row>
    <row customHeight="1" ht="11.25">
      <c r="A146" s="486" t="s">
        <v>16</v>
      </c>
      <c r="B146" s="0" t="s">
        <v>3726</v>
      </c>
      <c r="C146" s="0" t="s">
        <v>3727</v>
      </c>
      <c r="D146" s="0" t="s">
        <v>3744</v>
      </c>
      <c r="E146" s="0" t="s">
        <v>3745</v>
      </c>
      <c r="F146" s="0" t="s">
        <v>3380</v>
      </c>
      <c r="G146" s="0" t="s">
        <v>3746</v>
      </c>
    </row>
    <row customHeight="1" ht="11.25">
      <c r="A147" s="486" t="s">
        <v>16</v>
      </c>
      <c r="B147" s="0" t="s">
        <v>3726</v>
      </c>
      <c r="C147" s="0" t="s">
        <v>3727</v>
      </c>
      <c r="D147" s="0" t="s">
        <v>3747</v>
      </c>
      <c r="E147" s="0" t="s">
        <v>3748</v>
      </c>
      <c r="F147" s="0" t="s">
        <v>3380</v>
      </c>
      <c r="G147" s="0" t="s">
        <v>3749</v>
      </c>
    </row>
    <row customHeight="1" ht="11.25">
      <c r="A148" s="486" t="s">
        <v>16</v>
      </c>
      <c r="B148" s="0" t="s">
        <v>3726</v>
      </c>
      <c r="C148" s="0" t="s">
        <v>3727</v>
      </c>
      <c r="D148" s="0" t="s">
        <v>3428</v>
      </c>
      <c r="E148" s="0" t="s">
        <v>3750</v>
      </c>
      <c r="F148" s="0" t="s">
        <v>3380</v>
      </c>
      <c r="G148" s="0" t="s">
        <v>3751</v>
      </c>
    </row>
    <row customHeight="1" ht="11.25">
      <c r="A149" s="486" t="s">
        <v>16</v>
      </c>
      <c r="B149" s="0" t="s">
        <v>3726</v>
      </c>
      <c r="C149" s="0" t="s">
        <v>3727</v>
      </c>
      <c r="D149" s="0" t="s">
        <v>3752</v>
      </c>
      <c r="E149" s="0" t="s">
        <v>3753</v>
      </c>
      <c r="F149" s="0" t="s">
        <v>3380</v>
      </c>
      <c r="G149" s="0" t="s">
        <v>3754</v>
      </c>
    </row>
    <row customHeight="1" ht="11.25">
      <c r="A150" s="486" t="s">
        <v>16</v>
      </c>
      <c r="B150" s="0" t="s">
        <v>3726</v>
      </c>
      <c r="C150" s="0" t="s">
        <v>3727</v>
      </c>
      <c r="D150" s="0" t="s">
        <v>3755</v>
      </c>
      <c r="E150" s="0" t="s">
        <v>3756</v>
      </c>
      <c r="F150" s="0" t="s">
        <v>3380</v>
      </c>
      <c r="G150" s="0" t="s">
        <v>3757</v>
      </c>
    </row>
    <row customHeight="1" ht="11.25">
      <c r="A151" s="486" t="s">
        <v>16</v>
      </c>
      <c r="B151" s="0" t="s">
        <v>3726</v>
      </c>
      <c r="C151" s="0" t="s">
        <v>3727</v>
      </c>
      <c r="D151" s="0" t="s">
        <v>3758</v>
      </c>
      <c r="E151" s="0" t="s">
        <v>3759</v>
      </c>
      <c r="F151" s="0" t="s">
        <v>3380</v>
      </c>
      <c r="G151" s="0" t="s">
        <v>3760</v>
      </c>
    </row>
    <row customHeight="1" ht="11.25">
      <c r="A152" s="486" t="s">
        <v>16</v>
      </c>
      <c r="B152" s="0" t="s">
        <v>3761</v>
      </c>
      <c r="C152" s="0" t="s">
        <v>3762</v>
      </c>
      <c r="D152" s="0" t="s">
        <v>3763</v>
      </c>
      <c r="E152" s="0" t="s">
        <v>3764</v>
      </c>
      <c r="F152" s="0" t="s">
        <v>3380</v>
      </c>
      <c r="G152" s="0" t="s">
        <v>3765</v>
      </c>
    </row>
    <row customHeight="1" ht="11.25">
      <c r="A153" s="486" t="s">
        <v>16</v>
      </c>
      <c r="B153" s="0" t="s">
        <v>3761</v>
      </c>
      <c r="C153" s="0" t="s">
        <v>3762</v>
      </c>
      <c r="D153" s="0" t="s">
        <v>3761</v>
      </c>
      <c r="E153" s="0" t="s">
        <v>3762</v>
      </c>
      <c r="F153" s="0" t="s">
        <v>3377</v>
      </c>
      <c r="G153" s="0" t="s">
        <v>3766</v>
      </c>
    </row>
    <row customHeight="1" ht="11.25">
      <c r="A154" s="486" t="s">
        <v>16</v>
      </c>
      <c r="B154" s="0" t="s">
        <v>3761</v>
      </c>
      <c r="C154" s="0" t="s">
        <v>3762</v>
      </c>
      <c r="D154" s="0" t="s">
        <v>3387</v>
      </c>
      <c r="E154" s="0" t="s">
        <v>3767</v>
      </c>
      <c r="F154" s="0" t="s">
        <v>3380</v>
      </c>
      <c r="G154" s="0" t="s">
        <v>3768</v>
      </c>
    </row>
    <row customHeight="1" ht="11.25">
      <c r="A155" s="486" t="s">
        <v>16</v>
      </c>
      <c r="B155" s="0" t="s">
        <v>3761</v>
      </c>
      <c r="C155" s="0" t="s">
        <v>3762</v>
      </c>
      <c r="D155" s="0" t="s">
        <v>3769</v>
      </c>
      <c r="E155" s="0" t="s">
        <v>3770</v>
      </c>
      <c r="F155" s="0" t="s">
        <v>3380</v>
      </c>
      <c r="G155" s="0" t="s">
        <v>3771</v>
      </c>
    </row>
    <row customHeight="1" ht="11.25">
      <c r="A156" s="486" t="s">
        <v>16</v>
      </c>
      <c r="B156" s="0" t="s">
        <v>3761</v>
      </c>
      <c r="C156" s="0" t="s">
        <v>3762</v>
      </c>
      <c r="D156" s="0" t="s">
        <v>3744</v>
      </c>
      <c r="E156" s="0" t="s">
        <v>3772</v>
      </c>
      <c r="F156" s="0" t="s">
        <v>3380</v>
      </c>
      <c r="G156" s="0" t="s">
        <v>3773</v>
      </c>
    </row>
    <row customHeight="1" ht="11.25">
      <c r="A157" s="486" t="s">
        <v>16</v>
      </c>
      <c r="B157" s="0" t="s">
        <v>3761</v>
      </c>
      <c r="C157" s="0" t="s">
        <v>3762</v>
      </c>
      <c r="D157" s="0" t="s">
        <v>3774</v>
      </c>
      <c r="E157" s="0" t="s">
        <v>3775</v>
      </c>
      <c r="F157" s="0" t="s">
        <v>3380</v>
      </c>
      <c r="G157" s="0" t="s">
        <v>3776</v>
      </c>
    </row>
    <row customHeight="1" ht="11.25">
      <c r="A158" s="486" t="s">
        <v>16</v>
      </c>
      <c r="B158" s="0" t="s">
        <v>3761</v>
      </c>
      <c r="C158" s="0" t="s">
        <v>3762</v>
      </c>
      <c r="D158" s="0" t="s">
        <v>3777</v>
      </c>
      <c r="E158" s="0" t="s">
        <v>3778</v>
      </c>
      <c r="F158" s="0" t="s">
        <v>3380</v>
      </c>
      <c r="G158" s="0" t="s">
        <v>3779</v>
      </c>
    </row>
    <row customHeight="1" ht="11.25">
      <c r="A159" s="486" t="s">
        <v>16</v>
      </c>
      <c r="B159" s="0" t="s">
        <v>3761</v>
      </c>
      <c r="C159" s="0" t="s">
        <v>3762</v>
      </c>
      <c r="D159" s="0" t="s">
        <v>3780</v>
      </c>
      <c r="E159" s="0" t="s">
        <v>3781</v>
      </c>
      <c r="F159" s="0" t="s">
        <v>3380</v>
      </c>
      <c r="G159" s="0" t="s">
        <v>3782</v>
      </c>
    </row>
    <row customHeight="1" ht="11.25">
      <c r="A160" s="486" t="s">
        <v>16</v>
      </c>
      <c r="B160" s="0" t="s">
        <v>3761</v>
      </c>
      <c r="C160" s="0" t="s">
        <v>3762</v>
      </c>
      <c r="D160" s="0" t="s">
        <v>3783</v>
      </c>
      <c r="E160" s="0" t="s">
        <v>3784</v>
      </c>
      <c r="F160" s="0" t="s">
        <v>3380</v>
      </c>
      <c r="G160" s="0" t="s">
        <v>3785</v>
      </c>
    </row>
    <row customHeight="1" ht="11.25">
      <c r="A161" s="486" t="s">
        <v>16</v>
      </c>
      <c r="B161" s="0" t="s">
        <v>3786</v>
      </c>
      <c r="C161" s="0" t="s">
        <v>3787</v>
      </c>
      <c r="D161" s="0" t="s">
        <v>3788</v>
      </c>
      <c r="E161" s="0" t="s">
        <v>3789</v>
      </c>
      <c r="F161" s="0" t="s">
        <v>3380</v>
      </c>
      <c r="G161" s="0" t="s">
        <v>3790</v>
      </c>
    </row>
    <row customHeight="1" ht="11.25">
      <c r="A162" s="486" t="s">
        <v>16</v>
      </c>
      <c r="B162" s="0" t="s">
        <v>3786</v>
      </c>
      <c r="C162" s="0" t="s">
        <v>3787</v>
      </c>
      <c r="D162" s="0" t="s">
        <v>3791</v>
      </c>
      <c r="E162" s="0" t="s">
        <v>3792</v>
      </c>
      <c r="F162" s="0" t="s">
        <v>3380</v>
      </c>
      <c r="G162" s="0" t="s">
        <v>3793</v>
      </c>
    </row>
    <row customHeight="1" ht="11.25">
      <c r="A163" s="486" t="s">
        <v>16</v>
      </c>
      <c r="B163" s="0" t="s">
        <v>3786</v>
      </c>
      <c r="C163" s="0" t="s">
        <v>3787</v>
      </c>
      <c r="D163" s="0" t="s">
        <v>3794</v>
      </c>
      <c r="E163" s="0" t="s">
        <v>3795</v>
      </c>
      <c r="F163" s="0" t="s">
        <v>3380</v>
      </c>
      <c r="G163" s="0" t="s">
        <v>3796</v>
      </c>
    </row>
    <row customHeight="1" ht="11.25">
      <c r="A164" s="486" t="s">
        <v>16</v>
      </c>
      <c r="B164" s="0" t="s">
        <v>3786</v>
      </c>
      <c r="C164" s="0" t="s">
        <v>3787</v>
      </c>
      <c r="D164" s="0" t="s">
        <v>3797</v>
      </c>
      <c r="E164" s="0" t="s">
        <v>3798</v>
      </c>
      <c r="F164" s="0" t="s">
        <v>3799</v>
      </c>
      <c r="G164" s="0" t="s">
        <v>3800</v>
      </c>
    </row>
    <row customHeight="1" ht="11.25">
      <c r="A165" s="486" t="s">
        <v>16</v>
      </c>
      <c r="B165" s="0" t="s">
        <v>3786</v>
      </c>
      <c r="C165" s="0" t="s">
        <v>3787</v>
      </c>
      <c r="D165" s="0" t="s">
        <v>3801</v>
      </c>
      <c r="E165" s="0" t="s">
        <v>3802</v>
      </c>
      <c r="F165" s="0" t="s">
        <v>3380</v>
      </c>
      <c r="G165" s="0" t="s">
        <v>3803</v>
      </c>
    </row>
    <row customHeight="1" ht="11.25">
      <c r="A166" s="486" t="s">
        <v>16</v>
      </c>
      <c r="B166" s="0" t="s">
        <v>3786</v>
      </c>
      <c r="C166" s="0" t="s">
        <v>3787</v>
      </c>
      <c r="D166" s="0" t="s">
        <v>3804</v>
      </c>
      <c r="E166" s="0" t="s">
        <v>3805</v>
      </c>
      <c r="F166" s="0" t="s">
        <v>3380</v>
      </c>
      <c r="G166" s="0" t="s">
        <v>3806</v>
      </c>
    </row>
    <row customHeight="1" ht="11.25">
      <c r="A167" s="486" t="s">
        <v>16</v>
      </c>
      <c r="B167" s="0" t="s">
        <v>3786</v>
      </c>
      <c r="C167" s="0" t="s">
        <v>3787</v>
      </c>
      <c r="D167" s="0" t="s">
        <v>3807</v>
      </c>
      <c r="E167" s="0" t="s">
        <v>3808</v>
      </c>
      <c r="F167" s="0" t="s">
        <v>3380</v>
      </c>
      <c r="G167" s="0" t="s">
        <v>3809</v>
      </c>
    </row>
    <row customHeight="1" ht="11.25">
      <c r="A168" s="486" t="s">
        <v>16</v>
      </c>
      <c r="B168" s="0" t="s">
        <v>3786</v>
      </c>
      <c r="C168" s="0" t="s">
        <v>3787</v>
      </c>
      <c r="D168" s="0" t="s">
        <v>3786</v>
      </c>
      <c r="E168" s="0" t="s">
        <v>3787</v>
      </c>
      <c r="F168" s="0" t="s">
        <v>3377</v>
      </c>
      <c r="G168" s="0" t="s">
        <v>3810</v>
      </c>
    </row>
    <row customHeight="1" ht="11.25">
      <c r="A169" s="486" t="s">
        <v>16</v>
      </c>
      <c r="B169" s="0" t="s">
        <v>3786</v>
      </c>
      <c r="C169" s="0" t="s">
        <v>3787</v>
      </c>
      <c r="D169" s="0" t="s">
        <v>3811</v>
      </c>
      <c r="E169" s="0" t="s">
        <v>3812</v>
      </c>
      <c r="F169" s="0" t="s">
        <v>3380</v>
      </c>
      <c r="G169" s="0" t="s">
        <v>3813</v>
      </c>
    </row>
    <row customHeight="1" ht="11.25">
      <c r="A170" s="486" t="s">
        <v>16</v>
      </c>
      <c r="B170" s="0" t="s">
        <v>3786</v>
      </c>
      <c r="C170" s="0" t="s">
        <v>3787</v>
      </c>
      <c r="D170" s="0" t="s">
        <v>3814</v>
      </c>
      <c r="E170" s="0" t="s">
        <v>3815</v>
      </c>
      <c r="F170" s="0" t="s">
        <v>3380</v>
      </c>
      <c r="G170" s="0" t="s">
        <v>3816</v>
      </c>
    </row>
    <row customHeight="1" ht="11.25">
      <c r="A171" s="486" t="s">
        <v>16</v>
      </c>
      <c r="B171" s="0" t="s">
        <v>3786</v>
      </c>
      <c r="C171" s="0" t="s">
        <v>3787</v>
      </c>
      <c r="D171" s="0" t="s">
        <v>3817</v>
      </c>
      <c r="E171" s="0" t="s">
        <v>3818</v>
      </c>
      <c r="F171" s="0" t="s">
        <v>3380</v>
      </c>
      <c r="G171" s="0" t="s">
        <v>3819</v>
      </c>
    </row>
    <row customHeight="1" ht="11.25">
      <c r="A172" s="486" t="s">
        <v>16</v>
      </c>
      <c r="B172" s="0" t="s">
        <v>3786</v>
      </c>
      <c r="C172" s="0" t="s">
        <v>3787</v>
      </c>
      <c r="D172" s="0" t="s">
        <v>3820</v>
      </c>
      <c r="E172" s="0" t="s">
        <v>3821</v>
      </c>
      <c r="F172" s="0" t="s">
        <v>3380</v>
      </c>
      <c r="G172" s="0" t="s">
        <v>3822</v>
      </c>
    </row>
    <row customHeight="1" ht="11.25">
      <c r="A173" s="486" t="s">
        <v>16</v>
      </c>
      <c r="B173" s="0" t="s">
        <v>3786</v>
      </c>
      <c r="C173" s="0" t="s">
        <v>3787</v>
      </c>
      <c r="D173" s="0" t="s">
        <v>3823</v>
      </c>
      <c r="E173" s="0" t="s">
        <v>3824</v>
      </c>
      <c r="F173" s="0" t="s">
        <v>3380</v>
      </c>
      <c r="G173" s="0" t="s">
        <v>3825</v>
      </c>
    </row>
    <row customHeight="1" ht="11.25">
      <c r="A174" s="486" t="s">
        <v>16</v>
      </c>
      <c r="B174" s="0" t="s">
        <v>3826</v>
      </c>
      <c r="C174" s="0" t="s">
        <v>3827</v>
      </c>
      <c r="D174" s="0" t="s">
        <v>3828</v>
      </c>
      <c r="E174" s="0" t="s">
        <v>3829</v>
      </c>
      <c r="F174" s="0" t="s">
        <v>3380</v>
      </c>
      <c r="G174" s="0" t="s">
        <v>3830</v>
      </c>
    </row>
    <row customHeight="1" ht="11.25">
      <c r="A175" s="486" t="s">
        <v>16</v>
      </c>
      <c r="B175" s="0" t="s">
        <v>3826</v>
      </c>
      <c r="C175" s="0" t="s">
        <v>3827</v>
      </c>
      <c r="D175" s="0" t="s">
        <v>3831</v>
      </c>
      <c r="E175" s="0" t="s">
        <v>3832</v>
      </c>
      <c r="F175" s="0" t="s">
        <v>3380</v>
      </c>
      <c r="G175" s="0" t="s">
        <v>3833</v>
      </c>
    </row>
    <row customHeight="1" ht="11.25">
      <c r="A176" s="486" t="s">
        <v>16</v>
      </c>
      <c r="B176" s="0" t="s">
        <v>3826</v>
      </c>
      <c r="C176" s="0" t="s">
        <v>3827</v>
      </c>
      <c r="D176" s="0" t="s">
        <v>3834</v>
      </c>
      <c r="E176" s="0" t="s">
        <v>3835</v>
      </c>
      <c r="F176" s="0" t="s">
        <v>3380</v>
      </c>
      <c r="G176" s="0" t="s">
        <v>3836</v>
      </c>
    </row>
    <row customHeight="1" ht="11.25">
      <c r="A177" s="486" t="s">
        <v>16</v>
      </c>
      <c r="B177" s="0" t="s">
        <v>3826</v>
      </c>
      <c r="C177" s="0" t="s">
        <v>3827</v>
      </c>
      <c r="D177" s="0" t="s">
        <v>3837</v>
      </c>
      <c r="E177" s="0" t="s">
        <v>3838</v>
      </c>
      <c r="F177" s="0" t="s">
        <v>3380</v>
      </c>
      <c r="G177" s="0" t="s">
        <v>3839</v>
      </c>
    </row>
    <row customHeight="1" ht="11.25">
      <c r="A178" s="486" t="s">
        <v>16</v>
      </c>
      <c r="B178" s="0" t="s">
        <v>3826</v>
      </c>
      <c r="C178" s="0" t="s">
        <v>3827</v>
      </c>
      <c r="D178" s="0" t="s">
        <v>3826</v>
      </c>
      <c r="E178" s="0" t="s">
        <v>3827</v>
      </c>
      <c r="F178" s="0" t="s">
        <v>3377</v>
      </c>
      <c r="G178" s="0" t="s">
        <v>3840</v>
      </c>
    </row>
    <row customHeight="1" ht="11.25">
      <c r="A179" s="486" t="s">
        <v>16</v>
      </c>
      <c r="B179" s="0" t="s">
        <v>3826</v>
      </c>
      <c r="C179" s="0" t="s">
        <v>3827</v>
      </c>
      <c r="D179" s="0" t="s">
        <v>3841</v>
      </c>
      <c r="E179" s="0" t="s">
        <v>3842</v>
      </c>
      <c r="F179" s="0" t="s">
        <v>3380</v>
      </c>
      <c r="G179" s="0" t="s">
        <v>3843</v>
      </c>
    </row>
    <row customHeight="1" ht="11.25">
      <c r="A180" s="486" t="s">
        <v>16</v>
      </c>
      <c r="B180" s="0" t="s">
        <v>3826</v>
      </c>
      <c r="C180" s="0" t="s">
        <v>3827</v>
      </c>
      <c r="D180" s="0" t="s">
        <v>3844</v>
      </c>
      <c r="E180" s="0" t="s">
        <v>3845</v>
      </c>
      <c r="F180" s="0" t="s">
        <v>3380</v>
      </c>
      <c r="G180" s="0" t="s">
        <v>3846</v>
      </c>
    </row>
    <row customHeight="1" ht="11.25">
      <c r="A181" s="486" t="s">
        <v>16</v>
      </c>
      <c r="B181" s="0" t="s">
        <v>3826</v>
      </c>
      <c r="C181" s="0" t="s">
        <v>3827</v>
      </c>
      <c r="D181" s="0" t="s">
        <v>3847</v>
      </c>
      <c r="E181" s="0" t="s">
        <v>3848</v>
      </c>
      <c r="F181" s="0" t="s">
        <v>3380</v>
      </c>
      <c r="G181" s="0" t="s">
        <v>3849</v>
      </c>
    </row>
    <row customHeight="1" ht="11.25">
      <c r="A182" s="486" t="s">
        <v>16</v>
      </c>
      <c r="B182" s="0" t="s">
        <v>3826</v>
      </c>
      <c r="C182" s="0" t="s">
        <v>3827</v>
      </c>
      <c r="D182" s="0" t="s">
        <v>3850</v>
      </c>
      <c r="E182" s="0" t="s">
        <v>3851</v>
      </c>
      <c r="F182" s="0" t="s">
        <v>3380</v>
      </c>
      <c r="G182" s="0" t="s">
        <v>3852</v>
      </c>
    </row>
    <row customHeight="1" ht="11.25">
      <c r="A183" s="486" t="s">
        <v>16</v>
      </c>
      <c r="B183" s="0" t="s">
        <v>3826</v>
      </c>
      <c r="C183" s="0" t="s">
        <v>3827</v>
      </c>
      <c r="D183" s="0" t="s">
        <v>3853</v>
      </c>
      <c r="E183" s="0" t="s">
        <v>3854</v>
      </c>
      <c r="F183" s="0" t="s">
        <v>3380</v>
      </c>
      <c r="G183" s="0" t="s">
        <v>3855</v>
      </c>
    </row>
    <row customHeight="1" ht="11.25">
      <c r="A184" s="486" t="s">
        <v>16</v>
      </c>
      <c r="B184" s="0" t="s">
        <v>3826</v>
      </c>
      <c r="C184" s="0" t="s">
        <v>3827</v>
      </c>
      <c r="D184" s="0" t="s">
        <v>3856</v>
      </c>
      <c r="E184" s="0" t="s">
        <v>3857</v>
      </c>
      <c r="F184" s="0" t="s">
        <v>3380</v>
      </c>
      <c r="G184" s="0" t="s">
        <v>3858</v>
      </c>
    </row>
    <row customHeight="1" ht="11.25">
      <c r="A185" s="486" t="s">
        <v>16</v>
      </c>
      <c r="B185" s="0" t="s">
        <v>3859</v>
      </c>
      <c r="C185" s="0" t="s">
        <v>3860</v>
      </c>
      <c r="D185" s="0" t="s">
        <v>3861</v>
      </c>
      <c r="E185" s="0" t="s">
        <v>3862</v>
      </c>
      <c r="F185" s="0" t="s">
        <v>3380</v>
      </c>
      <c r="G185" s="0" t="s">
        <v>3863</v>
      </c>
    </row>
    <row customHeight="1" ht="11.25">
      <c r="A186" s="486" t="s">
        <v>16</v>
      </c>
      <c r="B186" s="0" t="s">
        <v>3859</v>
      </c>
      <c r="C186" s="0" t="s">
        <v>3860</v>
      </c>
      <c r="D186" s="0" t="s">
        <v>3864</v>
      </c>
      <c r="E186" s="0" t="s">
        <v>3865</v>
      </c>
      <c r="F186" s="0" t="s">
        <v>3380</v>
      </c>
      <c r="G186" s="0" t="s">
        <v>3866</v>
      </c>
    </row>
    <row customHeight="1" ht="11.25">
      <c r="A187" s="486" t="s">
        <v>16</v>
      </c>
      <c r="B187" s="0" t="s">
        <v>3859</v>
      </c>
      <c r="C187" s="0" t="s">
        <v>3860</v>
      </c>
      <c r="D187" s="0" t="s">
        <v>3867</v>
      </c>
      <c r="E187" s="0" t="s">
        <v>3868</v>
      </c>
      <c r="F187" s="0" t="s">
        <v>3380</v>
      </c>
      <c r="G187" s="0" t="s">
        <v>3869</v>
      </c>
    </row>
    <row customHeight="1" ht="11.25">
      <c r="A188" s="486" t="s">
        <v>16</v>
      </c>
      <c r="B188" s="0" t="s">
        <v>3859</v>
      </c>
      <c r="C188" s="0" t="s">
        <v>3860</v>
      </c>
      <c r="D188" s="0" t="s">
        <v>3859</v>
      </c>
      <c r="E188" s="0" t="s">
        <v>3860</v>
      </c>
      <c r="F188" s="0" t="s">
        <v>3377</v>
      </c>
      <c r="G188" s="0" t="s">
        <v>3870</v>
      </c>
    </row>
    <row customHeight="1" ht="11.25">
      <c r="A189" s="486" t="s">
        <v>16</v>
      </c>
      <c r="B189" s="0" t="s">
        <v>3859</v>
      </c>
      <c r="C189" s="0" t="s">
        <v>3860</v>
      </c>
      <c r="D189" s="0" t="s">
        <v>3871</v>
      </c>
      <c r="E189" s="0" t="s">
        <v>3872</v>
      </c>
      <c r="F189" s="0" t="s">
        <v>3419</v>
      </c>
      <c r="G189" s="0" t="s">
        <v>3873</v>
      </c>
    </row>
    <row customHeight="1" ht="11.25">
      <c r="A190" s="486" t="s">
        <v>16</v>
      </c>
      <c r="B190" s="0" t="s">
        <v>3859</v>
      </c>
      <c r="C190" s="0" t="s">
        <v>3860</v>
      </c>
      <c r="D190" s="0" t="s">
        <v>3874</v>
      </c>
      <c r="E190" s="0" t="s">
        <v>3875</v>
      </c>
      <c r="F190" s="0" t="s">
        <v>3380</v>
      </c>
      <c r="G190" s="0" t="s">
        <v>3876</v>
      </c>
    </row>
    <row customHeight="1" ht="11.25">
      <c r="A191" s="486" t="s">
        <v>16</v>
      </c>
      <c r="B191" s="0" t="s">
        <v>3859</v>
      </c>
      <c r="C191" s="0" t="s">
        <v>3860</v>
      </c>
      <c r="D191" s="0" t="s">
        <v>3877</v>
      </c>
      <c r="E191" s="0" t="s">
        <v>3878</v>
      </c>
      <c r="F191" s="0" t="s">
        <v>3380</v>
      </c>
      <c r="G191" s="0" t="s">
        <v>3879</v>
      </c>
    </row>
    <row customHeight="1" ht="11.25">
      <c r="A192" s="486" t="s">
        <v>16</v>
      </c>
      <c r="B192" s="0" t="s">
        <v>3859</v>
      </c>
      <c r="C192" s="0" t="s">
        <v>3860</v>
      </c>
      <c r="D192" s="0" t="s">
        <v>3880</v>
      </c>
      <c r="E192" s="0" t="s">
        <v>3881</v>
      </c>
      <c r="F192" s="0" t="s">
        <v>3380</v>
      </c>
      <c r="G192" s="0" t="s">
        <v>3882</v>
      </c>
    </row>
    <row customHeight="1" ht="11.25">
      <c r="A193" s="486" t="s">
        <v>16</v>
      </c>
      <c r="B193" s="0" t="s">
        <v>3883</v>
      </c>
      <c r="C193" s="0" t="s">
        <v>3884</v>
      </c>
      <c r="D193" s="0" t="s">
        <v>3885</v>
      </c>
      <c r="E193" s="0" t="s">
        <v>3886</v>
      </c>
      <c r="F193" s="0" t="s">
        <v>3380</v>
      </c>
      <c r="G193" s="0" t="s">
        <v>3887</v>
      </c>
    </row>
    <row customHeight="1" ht="11.25">
      <c r="A194" s="486" t="s">
        <v>16</v>
      </c>
      <c r="B194" s="0" t="s">
        <v>3883</v>
      </c>
      <c r="C194" s="0" t="s">
        <v>3884</v>
      </c>
      <c r="D194" s="0" t="s">
        <v>3888</v>
      </c>
      <c r="E194" s="0" t="s">
        <v>3889</v>
      </c>
      <c r="F194" s="0" t="s">
        <v>3380</v>
      </c>
      <c r="G194" s="0" t="s">
        <v>3890</v>
      </c>
    </row>
    <row customHeight="1" ht="11.25">
      <c r="A195" s="486" t="s">
        <v>16</v>
      </c>
      <c r="B195" s="0" t="s">
        <v>3883</v>
      </c>
      <c r="C195" s="0" t="s">
        <v>3884</v>
      </c>
      <c r="D195" s="0" t="s">
        <v>3891</v>
      </c>
      <c r="E195" s="0" t="s">
        <v>3892</v>
      </c>
      <c r="F195" s="0" t="s">
        <v>3419</v>
      </c>
      <c r="G195" s="0" t="s">
        <v>3893</v>
      </c>
    </row>
    <row customHeight="1" ht="11.25">
      <c r="A196" s="486" t="s">
        <v>16</v>
      </c>
      <c r="B196" s="0" t="s">
        <v>3883</v>
      </c>
      <c r="C196" s="0" t="s">
        <v>3884</v>
      </c>
      <c r="D196" s="0" t="s">
        <v>3894</v>
      </c>
      <c r="E196" s="0" t="s">
        <v>3895</v>
      </c>
      <c r="F196" s="0" t="s">
        <v>3380</v>
      </c>
      <c r="G196" s="0" t="s">
        <v>3896</v>
      </c>
    </row>
    <row customHeight="1" ht="11.25">
      <c r="A197" s="486" t="s">
        <v>16</v>
      </c>
      <c r="B197" s="0" t="s">
        <v>3883</v>
      </c>
      <c r="C197" s="0" t="s">
        <v>3884</v>
      </c>
      <c r="D197" s="0" t="s">
        <v>3897</v>
      </c>
      <c r="E197" s="0" t="s">
        <v>3898</v>
      </c>
      <c r="F197" s="0" t="s">
        <v>3380</v>
      </c>
      <c r="G197" s="0" t="s">
        <v>3899</v>
      </c>
    </row>
    <row customHeight="1" ht="11.25">
      <c r="A198" s="486" t="s">
        <v>16</v>
      </c>
      <c r="B198" s="0" t="s">
        <v>3883</v>
      </c>
      <c r="C198" s="0" t="s">
        <v>3884</v>
      </c>
      <c r="D198" s="0" t="s">
        <v>3673</v>
      </c>
      <c r="E198" s="0" t="s">
        <v>3900</v>
      </c>
      <c r="F198" s="0" t="s">
        <v>3380</v>
      </c>
      <c r="G198" s="0" t="s">
        <v>3901</v>
      </c>
    </row>
    <row customHeight="1" ht="11.25">
      <c r="A199" s="486" t="s">
        <v>16</v>
      </c>
      <c r="B199" s="0" t="s">
        <v>3883</v>
      </c>
      <c r="C199" s="0" t="s">
        <v>3884</v>
      </c>
      <c r="D199" s="0" t="s">
        <v>3902</v>
      </c>
      <c r="E199" s="0" t="s">
        <v>3903</v>
      </c>
      <c r="F199" s="0" t="s">
        <v>3380</v>
      </c>
      <c r="G199" s="0" t="s">
        <v>3904</v>
      </c>
    </row>
    <row customHeight="1" ht="11.25">
      <c r="A200" s="486" t="s">
        <v>16</v>
      </c>
      <c r="B200" s="0" t="s">
        <v>3883</v>
      </c>
      <c r="C200" s="0" t="s">
        <v>3884</v>
      </c>
      <c r="D200" s="0" t="s">
        <v>3621</v>
      </c>
      <c r="E200" s="0" t="s">
        <v>3905</v>
      </c>
      <c r="F200" s="0" t="s">
        <v>3380</v>
      </c>
      <c r="G200" s="0" t="s">
        <v>3906</v>
      </c>
    </row>
    <row customHeight="1" ht="11.25">
      <c r="A201" s="486" t="s">
        <v>16</v>
      </c>
      <c r="B201" s="0" t="s">
        <v>3883</v>
      </c>
      <c r="C201" s="0" t="s">
        <v>3884</v>
      </c>
      <c r="D201" s="0" t="s">
        <v>3883</v>
      </c>
      <c r="E201" s="0" t="s">
        <v>3884</v>
      </c>
      <c r="F201" s="0" t="s">
        <v>3377</v>
      </c>
      <c r="G201" s="0" t="s">
        <v>3907</v>
      </c>
    </row>
    <row customHeight="1" ht="11.25">
      <c r="A202" s="486" t="s">
        <v>16</v>
      </c>
      <c r="B202" s="0" t="s">
        <v>3883</v>
      </c>
      <c r="C202" s="0" t="s">
        <v>3884</v>
      </c>
      <c r="D202" s="0" t="s">
        <v>3908</v>
      </c>
      <c r="E202" s="0" t="s">
        <v>3909</v>
      </c>
      <c r="F202" s="0" t="s">
        <v>3419</v>
      </c>
      <c r="G202" s="0" t="s">
        <v>3910</v>
      </c>
    </row>
    <row customHeight="1" ht="11.25">
      <c r="A203" s="486" t="s">
        <v>16</v>
      </c>
      <c r="B203" s="0" t="s">
        <v>3883</v>
      </c>
      <c r="C203" s="0" t="s">
        <v>3884</v>
      </c>
      <c r="D203" s="0" t="s">
        <v>3911</v>
      </c>
      <c r="E203" s="0" t="s">
        <v>3912</v>
      </c>
      <c r="F203" s="0" t="s">
        <v>3380</v>
      </c>
      <c r="G203" s="0" t="s">
        <v>3913</v>
      </c>
    </row>
    <row customHeight="1" ht="11.25">
      <c r="A204" s="486" t="s">
        <v>16</v>
      </c>
      <c r="B204" s="0" t="s">
        <v>3883</v>
      </c>
      <c r="C204" s="0" t="s">
        <v>3884</v>
      </c>
      <c r="D204" s="0" t="s">
        <v>3914</v>
      </c>
      <c r="E204" s="0" t="s">
        <v>3915</v>
      </c>
      <c r="F204" s="0" t="s">
        <v>3380</v>
      </c>
      <c r="G204" s="0" t="s">
        <v>3916</v>
      </c>
    </row>
    <row customHeight="1" ht="11.25">
      <c r="A205" s="486" t="s">
        <v>16</v>
      </c>
      <c r="B205" s="0" t="s">
        <v>3883</v>
      </c>
      <c r="C205" s="0" t="s">
        <v>3884</v>
      </c>
      <c r="D205" s="0" t="s">
        <v>3917</v>
      </c>
      <c r="E205" s="0" t="s">
        <v>3918</v>
      </c>
      <c r="F205" s="0" t="s">
        <v>3380</v>
      </c>
      <c r="G205" s="0" t="s">
        <v>3919</v>
      </c>
    </row>
    <row customHeight="1" ht="11.25">
      <c r="A206" s="486" t="s">
        <v>16</v>
      </c>
      <c r="B206" s="0" t="s">
        <v>3883</v>
      </c>
      <c r="C206" s="0" t="s">
        <v>3884</v>
      </c>
      <c r="D206" s="0" t="s">
        <v>3920</v>
      </c>
      <c r="E206" s="0" t="s">
        <v>3921</v>
      </c>
      <c r="F206" s="0" t="s">
        <v>3380</v>
      </c>
      <c r="G206" s="0" t="s">
        <v>3922</v>
      </c>
    </row>
    <row customHeight="1" ht="11.25">
      <c r="A207" s="486" t="s">
        <v>16</v>
      </c>
      <c r="B207" s="0" t="s">
        <v>3883</v>
      </c>
      <c r="C207" s="0" t="s">
        <v>3884</v>
      </c>
      <c r="D207" s="0" t="s">
        <v>3923</v>
      </c>
      <c r="E207" s="0" t="s">
        <v>3924</v>
      </c>
      <c r="F207" s="0" t="s">
        <v>3799</v>
      </c>
      <c r="G207" s="0" t="s">
        <v>3925</v>
      </c>
    </row>
    <row customHeight="1" ht="11.25">
      <c r="A208" s="486" t="s">
        <v>16</v>
      </c>
      <c r="B208" s="0" t="s">
        <v>3883</v>
      </c>
      <c r="C208" s="0" t="s">
        <v>3884</v>
      </c>
      <c r="D208" s="0" t="s">
        <v>3926</v>
      </c>
      <c r="E208" s="0" t="s">
        <v>3927</v>
      </c>
      <c r="F208" s="0" t="s">
        <v>3380</v>
      </c>
      <c r="G208" s="0" t="s">
        <v>3928</v>
      </c>
    </row>
    <row customHeight="1" ht="11.25">
      <c r="A209" s="486" t="s">
        <v>16</v>
      </c>
      <c r="B209" s="0" t="s">
        <v>3929</v>
      </c>
      <c r="C209" s="0" t="s">
        <v>3930</v>
      </c>
      <c r="D209" s="0" t="s">
        <v>3931</v>
      </c>
      <c r="E209" s="0" t="s">
        <v>3932</v>
      </c>
      <c r="F209" s="0" t="s">
        <v>3380</v>
      </c>
      <c r="G209" s="0" t="s">
        <v>3933</v>
      </c>
    </row>
    <row customHeight="1" ht="11.25">
      <c r="A210" s="486" t="s">
        <v>16</v>
      </c>
      <c r="B210" s="0" t="s">
        <v>3929</v>
      </c>
      <c r="C210" s="0" t="s">
        <v>3930</v>
      </c>
      <c r="D210" s="0" t="s">
        <v>3929</v>
      </c>
      <c r="E210" s="0" t="s">
        <v>3930</v>
      </c>
      <c r="F210" s="0" t="s">
        <v>3377</v>
      </c>
      <c r="G210" s="0" t="s">
        <v>3934</v>
      </c>
    </row>
    <row customHeight="1" ht="11.25">
      <c r="A211" s="486" t="s">
        <v>16</v>
      </c>
      <c r="B211" s="0" t="s">
        <v>3929</v>
      </c>
      <c r="C211" s="0" t="s">
        <v>3930</v>
      </c>
      <c r="D211" s="0" t="s">
        <v>3935</v>
      </c>
      <c r="E211" s="0" t="s">
        <v>3936</v>
      </c>
      <c r="F211" s="0" t="s">
        <v>3380</v>
      </c>
      <c r="G211" s="0" t="s">
        <v>3937</v>
      </c>
    </row>
    <row customHeight="1" ht="11.25">
      <c r="A212" s="486" t="s">
        <v>16</v>
      </c>
      <c r="B212" s="0" t="s">
        <v>3929</v>
      </c>
      <c r="C212" s="0" t="s">
        <v>3930</v>
      </c>
      <c r="D212" s="0" t="s">
        <v>3938</v>
      </c>
      <c r="E212" s="0" t="s">
        <v>3939</v>
      </c>
      <c r="F212" s="0" t="s">
        <v>3380</v>
      </c>
      <c r="G212" s="0" t="s">
        <v>3940</v>
      </c>
    </row>
    <row customHeight="1" ht="11.25">
      <c r="A213" s="486" t="s">
        <v>16</v>
      </c>
      <c r="B213" s="0" t="s">
        <v>3941</v>
      </c>
      <c r="C213" s="0" t="s">
        <v>3942</v>
      </c>
      <c r="D213" s="0" t="s">
        <v>3943</v>
      </c>
      <c r="E213" s="0" t="s">
        <v>3944</v>
      </c>
      <c r="F213" s="0" t="s">
        <v>3380</v>
      </c>
      <c r="G213" s="0" t="s">
        <v>3945</v>
      </c>
    </row>
    <row customHeight="1" ht="11.25">
      <c r="A214" s="486" t="s">
        <v>16</v>
      </c>
      <c r="B214" s="0" t="s">
        <v>3941</v>
      </c>
      <c r="C214" s="0" t="s">
        <v>3942</v>
      </c>
      <c r="D214" s="0" t="s">
        <v>3946</v>
      </c>
      <c r="E214" s="0" t="s">
        <v>3947</v>
      </c>
      <c r="F214" s="0" t="s">
        <v>3380</v>
      </c>
      <c r="G214" s="0" t="s">
        <v>3948</v>
      </c>
    </row>
    <row customHeight="1" ht="11.25">
      <c r="A215" s="486" t="s">
        <v>16</v>
      </c>
      <c r="B215" s="0" t="s">
        <v>3941</v>
      </c>
      <c r="C215" s="0" t="s">
        <v>3942</v>
      </c>
      <c r="D215" s="0" t="s">
        <v>3949</v>
      </c>
      <c r="E215" s="0" t="s">
        <v>3950</v>
      </c>
      <c r="F215" s="0" t="s">
        <v>3380</v>
      </c>
      <c r="G215" s="0" t="s">
        <v>3951</v>
      </c>
    </row>
    <row customHeight="1" ht="11.25">
      <c r="A216" s="486" t="s">
        <v>16</v>
      </c>
      <c r="B216" s="0" t="s">
        <v>3941</v>
      </c>
      <c r="C216" s="0" t="s">
        <v>3942</v>
      </c>
      <c r="D216" s="0" t="s">
        <v>3952</v>
      </c>
      <c r="E216" s="0" t="s">
        <v>3953</v>
      </c>
      <c r="F216" s="0" t="s">
        <v>3380</v>
      </c>
      <c r="G216" s="0" t="s">
        <v>3954</v>
      </c>
    </row>
    <row customHeight="1" ht="11.25">
      <c r="A217" s="486" t="s">
        <v>16</v>
      </c>
      <c r="B217" s="0" t="s">
        <v>3941</v>
      </c>
      <c r="C217" s="0" t="s">
        <v>3942</v>
      </c>
      <c r="D217" s="0" t="s">
        <v>3955</v>
      </c>
      <c r="E217" s="0" t="s">
        <v>3956</v>
      </c>
      <c r="F217" s="0" t="s">
        <v>3380</v>
      </c>
      <c r="G217" s="0" t="s">
        <v>3957</v>
      </c>
    </row>
    <row customHeight="1" ht="11.25">
      <c r="A218" s="486" t="s">
        <v>16</v>
      </c>
      <c r="B218" s="0" t="s">
        <v>3941</v>
      </c>
      <c r="C218" s="0" t="s">
        <v>3942</v>
      </c>
      <c r="D218" s="0" t="s">
        <v>3941</v>
      </c>
      <c r="E218" s="0" t="s">
        <v>3942</v>
      </c>
      <c r="F218" s="0" t="s">
        <v>3377</v>
      </c>
      <c r="G218" s="0" t="s">
        <v>3958</v>
      </c>
    </row>
    <row customHeight="1" ht="11.25">
      <c r="A219" s="486" t="s">
        <v>16</v>
      </c>
      <c r="B219" s="0" t="s">
        <v>3941</v>
      </c>
      <c r="C219" s="0" t="s">
        <v>3942</v>
      </c>
      <c r="D219" s="0" t="s">
        <v>3959</v>
      </c>
      <c r="E219" s="0" t="s">
        <v>3960</v>
      </c>
      <c r="F219" s="0" t="s">
        <v>3380</v>
      </c>
      <c r="G219" s="0" t="s">
        <v>3961</v>
      </c>
    </row>
    <row customHeight="1" ht="11.25">
      <c r="A220" s="486" t="s">
        <v>16</v>
      </c>
      <c r="B220" s="0" t="s">
        <v>3941</v>
      </c>
      <c r="C220" s="0" t="s">
        <v>3942</v>
      </c>
      <c r="D220" s="0" t="s">
        <v>3962</v>
      </c>
      <c r="E220" s="0" t="s">
        <v>3963</v>
      </c>
      <c r="F220" s="0" t="s">
        <v>3380</v>
      </c>
      <c r="G220" s="0" t="s">
        <v>3964</v>
      </c>
    </row>
    <row customHeight="1" ht="11.25">
      <c r="A221" s="486" t="s">
        <v>16</v>
      </c>
      <c r="B221" s="0" t="s">
        <v>3941</v>
      </c>
      <c r="C221" s="0" t="s">
        <v>3942</v>
      </c>
      <c r="D221" s="0" t="s">
        <v>3965</v>
      </c>
      <c r="E221" s="0" t="s">
        <v>3966</v>
      </c>
      <c r="F221" s="0" t="s">
        <v>3380</v>
      </c>
      <c r="G221" s="0" t="s">
        <v>3967</v>
      </c>
    </row>
    <row customHeight="1" ht="11.25">
      <c r="A222" s="486" t="s">
        <v>16</v>
      </c>
      <c r="B222" s="0" t="s">
        <v>3941</v>
      </c>
      <c r="C222" s="0" t="s">
        <v>3942</v>
      </c>
      <c r="D222" s="0" t="s">
        <v>3968</v>
      </c>
      <c r="E222" s="0" t="s">
        <v>3969</v>
      </c>
      <c r="F222" s="0" t="s">
        <v>3380</v>
      </c>
      <c r="G222" s="0" t="s">
        <v>3970</v>
      </c>
    </row>
    <row customHeight="1" ht="11.25">
      <c r="A223" s="486" t="s">
        <v>16</v>
      </c>
      <c r="B223" s="0" t="s">
        <v>3971</v>
      </c>
      <c r="C223" s="0" t="s">
        <v>3972</v>
      </c>
      <c r="D223" s="0" t="s">
        <v>3973</v>
      </c>
      <c r="E223" s="0" t="s">
        <v>3974</v>
      </c>
      <c r="F223" s="0" t="s">
        <v>3380</v>
      </c>
      <c r="G223" s="0" t="s">
        <v>3975</v>
      </c>
    </row>
    <row customHeight="1" ht="11.25">
      <c r="A224" s="486" t="s">
        <v>16</v>
      </c>
      <c r="B224" s="0" t="s">
        <v>3971</v>
      </c>
      <c r="C224" s="0" t="s">
        <v>3972</v>
      </c>
      <c r="D224" s="0" t="s">
        <v>3976</v>
      </c>
      <c r="E224" s="0" t="s">
        <v>3977</v>
      </c>
      <c r="F224" s="0" t="s">
        <v>3380</v>
      </c>
      <c r="G224" s="0" t="s">
        <v>3978</v>
      </c>
    </row>
    <row customHeight="1" ht="11.25">
      <c r="A225" s="486" t="s">
        <v>16</v>
      </c>
      <c r="B225" s="0" t="s">
        <v>3971</v>
      </c>
      <c r="C225" s="0" t="s">
        <v>3972</v>
      </c>
      <c r="D225" s="0" t="s">
        <v>3979</v>
      </c>
      <c r="E225" s="0" t="s">
        <v>3980</v>
      </c>
      <c r="F225" s="0" t="s">
        <v>3380</v>
      </c>
      <c r="G225" s="0" t="s">
        <v>3981</v>
      </c>
    </row>
    <row customHeight="1" ht="11.25">
      <c r="A226" s="486" t="s">
        <v>16</v>
      </c>
      <c r="B226" s="0" t="s">
        <v>3971</v>
      </c>
      <c r="C226" s="0" t="s">
        <v>3972</v>
      </c>
      <c r="D226" s="0" t="s">
        <v>3982</v>
      </c>
      <c r="E226" s="0" t="s">
        <v>3983</v>
      </c>
      <c r="F226" s="0" t="s">
        <v>3380</v>
      </c>
      <c r="G226" s="0" t="s">
        <v>3984</v>
      </c>
    </row>
    <row customHeight="1" ht="11.25">
      <c r="A227" s="486" t="s">
        <v>16</v>
      </c>
      <c r="B227" s="0" t="s">
        <v>3971</v>
      </c>
      <c r="C227" s="0" t="s">
        <v>3972</v>
      </c>
      <c r="D227" s="0" t="s">
        <v>3985</v>
      </c>
      <c r="E227" s="0" t="s">
        <v>3986</v>
      </c>
      <c r="F227" s="0" t="s">
        <v>3380</v>
      </c>
      <c r="G227" s="0" t="s">
        <v>3987</v>
      </c>
    </row>
    <row customHeight="1" ht="11.25">
      <c r="A228" s="486" t="s">
        <v>16</v>
      </c>
      <c r="B228" s="0" t="s">
        <v>3971</v>
      </c>
      <c r="C228" s="0" t="s">
        <v>3972</v>
      </c>
      <c r="D228" s="0" t="s">
        <v>3971</v>
      </c>
      <c r="E228" s="0" t="s">
        <v>3972</v>
      </c>
      <c r="F228" s="0" t="s">
        <v>3377</v>
      </c>
      <c r="G228" s="0" t="s">
        <v>3988</v>
      </c>
    </row>
    <row customHeight="1" ht="11.25">
      <c r="A229" s="486" t="s">
        <v>16</v>
      </c>
      <c r="B229" s="0" t="s">
        <v>3971</v>
      </c>
      <c r="C229" s="0" t="s">
        <v>3972</v>
      </c>
      <c r="D229" s="0" t="s">
        <v>3989</v>
      </c>
      <c r="E229" s="0" t="s">
        <v>3990</v>
      </c>
      <c r="F229" s="0" t="s">
        <v>3380</v>
      </c>
      <c r="G229" s="0" t="s">
        <v>3991</v>
      </c>
    </row>
    <row customHeight="1" ht="11.25">
      <c r="A230" s="486" t="s">
        <v>16</v>
      </c>
      <c r="B230" s="0" t="s">
        <v>3971</v>
      </c>
      <c r="C230" s="0" t="s">
        <v>3972</v>
      </c>
      <c r="D230" s="0" t="s">
        <v>3992</v>
      </c>
      <c r="E230" s="0" t="s">
        <v>3993</v>
      </c>
      <c r="F230" s="0" t="s">
        <v>3380</v>
      </c>
      <c r="G230" s="0" t="s">
        <v>3994</v>
      </c>
    </row>
    <row customHeight="1" ht="11.25">
      <c r="A231" s="486" t="s">
        <v>16</v>
      </c>
      <c r="B231" s="0" t="s">
        <v>3971</v>
      </c>
      <c r="C231" s="0" t="s">
        <v>3972</v>
      </c>
      <c r="D231" s="0" t="s">
        <v>3995</v>
      </c>
      <c r="E231" s="0" t="s">
        <v>3996</v>
      </c>
      <c r="F231" s="0" t="s">
        <v>3380</v>
      </c>
      <c r="G231" s="0" t="s">
        <v>3997</v>
      </c>
    </row>
    <row customHeight="1" ht="11.25">
      <c r="A232" s="486" t="s">
        <v>16</v>
      </c>
      <c r="B232" s="0" t="s">
        <v>3998</v>
      </c>
      <c r="C232" s="0" t="s">
        <v>3999</v>
      </c>
      <c r="D232" s="0" t="s">
        <v>4000</v>
      </c>
      <c r="E232" s="0" t="s">
        <v>4001</v>
      </c>
      <c r="F232" s="0" t="s">
        <v>3380</v>
      </c>
      <c r="G232" s="0" t="s">
        <v>4002</v>
      </c>
    </row>
    <row customHeight="1" ht="11.25">
      <c r="A233" s="486" t="s">
        <v>16</v>
      </c>
      <c r="B233" s="0" t="s">
        <v>3998</v>
      </c>
      <c r="C233" s="0" t="s">
        <v>3999</v>
      </c>
      <c r="D233" s="0" t="s">
        <v>4003</v>
      </c>
      <c r="E233" s="0" t="s">
        <v>4004</v>
      </c>
      <c r="F233" s="0" t="s">
        <v>3380</v>
      </c>
      <c r="G233" s="0" t="s">
        <v>4005</v>
      </c>
    </row>
    <row customHeight="1" ht="11.25">
      <c r="A234" s="486" t="s">
        <v>16</v>
      </c>
      <c r="B234" s="0" t="s">
        <v>3998</v>
      </c>
      <c r="C234" s="0" t="s">
        <v>3999</v>
      </c>
      <c r="D234" s="0" t="s">
        <v>4006</v>
      </c>
      <c r="E234" s="0" t="s">
        <v>4007</v>
      </c>
      <c r="F234" s="0" t="s">
        <v>3380</v>
      </c>
      <c r="G234" s="0" t="s">
        <v>4008</v>
      </c>
    </row>
    <row customHeight="1" ht="11.25">
      <c r="A235" s="486" t="s">
        <v>16</v>
      </c>
      <c r="B235" s="0" t="s">
        <v>3998</v>
      </c>
      <c r="C235" s="0" t="s">
        <v>3999</v>
      </c>
      <c r="D235" s="0" t="s">
        <v>4009</v>
      </c>
      <c r="E235" s="0" t="s">
        <v>4010</v>
      </c>
      <c r="F235" s="0" t="s">
        <v>3380</v>
      </c>
      <c r="G235" s="0" t="s">
        <v>4011</v>
      </c>
    </row>
    <row customHeight="1" ht="11.25">
      <c r="A236" s="486" t="s">
        <v>16</v>
      </c>
      <c r="B236" s="0" t="s">
        <v>3998</v>
      </c>
      <c r="C236" s="0" t="s">
        <v>3999</v>
      </c>
      <c r="D236" s="0" t="s">
        <v>4012</v>
      </c>
      <c r="E236" s="0" t="s">
        <v>4013</v>
      </c>
      <c r="F236" s="0" t="s">
        <v>3380</v>
      </c>
      <c r="G236" s="0" t="s">
        <v>4014</v>
      </c>
    </row>
    <row customHeight="1" ht="11.25">
      <c r="A237" s="486" t="s">
        <v>16</v>
      </c>
      <c r="B237" s="0" t="s">
        <v>3998</v>
      </c>
      <c r="C237" s="0" t="s">
        <v>3999</v>
      </c>
      <c r="D237" s="0" t="s">
        <v>4015</v>
      </c>
      <c r="E237" s="0" t="s">
        <v>4016</v>
      </c>
      <c r="F237" s="0" t="s">
        <v>3380</v>
      </c>
      <c r="G237" s="0" t="s">
        <v>4017</v>
      </c>
    </row>
    <row customHeight="1" ht="11.25">
      <c r="A238" s="486" t="s">
        <v>16</v>
      </c>
      <c r="B238" s="0" t="s">
        <v>3998</v>
      </c>
      <c r="C238" s="0" t="s">
        <v>3999</v>
      </c>
      <c r="D238" s="0" t="s">
        <v>3998</v>
      </c>
      <c r="E238" s="0" t="s">
        <v>3999</v>
      </c>
      <c r="F238" s="0" t="s">
        <v>3377</v>
      </c>
      <c r="G238" s="0" t="s">
        <v>4018</v>
      </c>
    </row>
    <row customHeight="1" ht="11.25">
      <c r="A239" s="486" t="s">
        <v>16</v>
      </c>
      <c r="B239" s="0" t="s">
        <v>3998</v>
      </c>
      <c r="C239" s="0" t="s">
        <v>3999</v>
      </c>
      <c r="D239" s="0" t="s">
        <v>4019</v>
      </c>
      <c r="E239" s="0" t="s">
        <v>4020</v>
      </c>
      <c r="F239" s="0" t="s">
        <v>3419</v>
      </c>
      <c r="G239" s="0" t="s">
        <v>4021</v>
      </c>
    </row>
    <row customHeight="1" ht="11.25">
      <c r="A240" s="486" t="s">
        <v>16</v>
      </c>
      <c r="B240" s="0" t="s">
        <v>3998</v>
      </c>
      <c r="C240" s="0" t="s">
        <v>3999</v>
      </c>
      <c r="D240" s="0" t="s">
        <v>4022</v>
      </c>
      <c r="E240" s="0" t="s">
        <v>4023</v>
      </c>
      <c r="F240" s="0" t="s">
        <v>3380</v>
      </c>
      <c r="G240" s="0" t="s">
        <v>4024</v>
      </c>
    </row>
    <row customHeight="1" ht="11.25">
      <c r="A241" s="486" t="s">
        <v>16</v>
      </c>
      <c r="B241" s="0" t="s">
        <v>3998</v>
      </c>
      <c r="C241" s="0" t="s">
        <v>3999</v>
      </c>
      <c r="D241" s="0" t="s">
        <v>3847</v>
      </c>
      <c r="E241" s="0" t="s">
        <v>4025</v>
      </c>
      <c r="F241" s="0" t="s">
        <v>3380</v>
      </c>
      <c r="G241" s="0" t="s">
        <v>4026</v>
      </c>
    </row>
    <row customHeight="1" ht="11.25">
      <c r="A242" s="486" t="s">
        <v>16</v>
      </c>
      <c r="B242" s="0" t="s">
        <v>3998</v>
      </c>
      <c r="C242" s="0" t="s">
        <v>3999</v>
      </c>
      <c r="D242" s="0" t="s">
        <v>4027</v>
      </c>
      <c r="E242" s="0" t="s">
        <v>4028</v>
      </c>
      <c r="F242" s="0" t="s">
        <v>3380</v>
      </c>
      <c r="G242" s="0" t="s">
        <v>4029</v>
      </c>
    </row>
    <row customHeight="1" ht="11.25">
      <c r="A243" s="486" t="s">
        <v>16</v>
      </c>
      <c r="B243" s="0" t="s">
        <v>3998</v>
      </c>
      <c r="C243" s="0" t="s">
        <v>3999</v>
      </c>
      <c r="D243" s="0" t="s">
        <v>4030</v>
      </c>
      <c r="E243" s="0" t="s">
        <v>4031</v>
      </c>
      <c r="F243" s="0" t="s">
        <v>3380</v>
      </c>
      <c r="G243" s="0" t="s">
        <v>4032</v>
      </c>
    </row>
    <row customHeight="1" ht="11.25">
      <c r="A244" s="486" t="s">
        <v>16</v>
      </c>
      <c r="B244" s="0" t="s">
        <v>3998</v>
      </c>
      <c r="C244" s="0" t="s">
        <v>3999</v>
      </c>
      <c r="D244" s="0" t="s">
        <v>4033</v>
      </c>
      <c r="E244" s="0" t="s">
        <v>4034</v>
      </c>
      <c r="F244" s="0" t="s">
        <v>3380</v>
      </c>
      <c r="G244" s="0" t="s">
        <v>4035</v>
      </c>
    </row>
    <row customHeight="1" ht="11.25">
      <c r="A245" s="486" t="s">
        <v>16</v>
      </c>
      <c r="B245" s="0" t="s">
        <v>3998</v>
      </c>
      <c r="C245" s="0" t="s">
        <v>3999</v>
      </c>
      <c r="D245" s="0" t="s">
        <v>4036</v>
      </c>
      <c r="E245" s="0" t="s">
        <v>4037</v>
      </c>
      <c r="F245" s="0" t="s">
        <v>3380</v>
      </c>
      <c r="G245" s="0" t="s">
        <v>4038</v>
      </c>
    </row>
    <row customHeight="1" ht="11.25">
      <c r="A246" s="486" t="s">
        <v>16</v>
      </c>
      <c r="B246" s="0" t="s">
        <v>4039</v>
      </c>
      <c r="C246" s="0" t="s">
        <v>4040</v>
      </c>
      <c r="D246" s="0" t="s">
        <v>4041</v>
      </c>
      <c r="E246" s="0" t="s">
        <v>4042</v>
      </c>
      <c r="F246" s="0" t="s">
        <v>3380</v>
      </c>
      <c r="G246" s="0" t="s">
        <v>4043</v>
      </c>
    </row>
    <row customHeight="1" ht="11.25">
      <c r="A247" s="486" t="s">
        <v>16</v>
      </c>
      <c r="B247" s="0" t="s">
        <v>4039</v>
      </c>
      <c r="C247" s="0" t="s">
        <v>4040</v>
      </c>
      <c r="D247" s="0" t="s">
        <v>4044</v>
      </c>
      <c r="E247" s="0" t="s">
        <v>4045</v>
      </c>
      <c r="F247" s="0" t="s">
        <v>3380</v>
      </c>
      <c r="G247" s="0" t="s">
        <v>4046</v>
      </c>
    </row>
    <row customHeight="1" ht="11.25">
      <c r="A248" s="486" t="s">
        <v>16</v>
      </c>
      <c r="B248" s="0" t="s">
        <v>4039</v>
      </c>
      <c r="C248" s="0" t="s">
        <v>4040</v>
      </c>
      <c r="D248" s="0" t="s">
        <v>4039</v>
      </c>
      <c r="E248" s="0" t="s">
        <v>4040</v>
      </c>
      <c r="F248" s="0" t="s">
        <v>3377</v>
      </c>
      <c r="G248" s="0" t="s">
        <v>4047</v>
      </c>
    </row>
    <row customHeight="1" ht="11.25">
      <c r="A249" s="486" t="s">
        <v>16</v>
      </c>
      <c r="B249" s="0" t="s">
        <v>4039</v>
      </c>
      <c r="C249" s="0" t="s">
        <v>4040</v>
      </c>
      <c r="D249" s="0" t="s">
        <v>4048</v>
      </c>
      <c r="E249" s="0" t="s">
        <v>4049</v>
      </c>
      <c r="F249" s="0" t="s">
        <v>3380</v>
      </c>
      <c r="G249" s="0" t="s">
        <v>4050</v>
      </c>
    </row>
    <row customHeight="1" ht="11.25">
      <c r="A250" s="486" t="s">
        <v>16</v>
      </c>
      <c r="B250" s="0" t="s">
        <v>4039</v>
      </c>
      <c r="C250" s="0" t="s">
        <v>4040</v>
      </c>
      <c r="D250" s="0" t="s">
        <v>4051</v>
      </c>
      <c r="E250" s="0" t="s">
        <v>4052</v>
      </c>
      <c r="F250" s="0" t="s">
        <v>3380</v>
      </c>
      <c r="G250" s="0" t="s">
        <v>4053</v>
      </c>
    </row>
    <row customHeight="1" ht="11.25">
      <c r="A251" s="486" t="s">
        <v>16</v>
      </c>
      <c r="B251" s="0" t="s">
        <v>4039</v>
      </c>
      <c r="C251" s="0" t="s">
        <v>4040</v>
      </c>
      <c r="D251" s="0" t="s">
        <v>4054</v>
      </c>
      <c r="E251" s="0" t="s">
        <v>4055</v>
      </c>
      <c r="F251" s="0" t="s">
        <v>3380</v>
      </c>
      <c r="G251" s="0" t="s">
        <v>4056</v>
      </c>
    </row>
    <row customHeight="1" ht="11.25">
      <c r="A252" s="486" t="s">
        <v>16</v>
      </c>
      <c r="B252" s="0" t="s">
        <v>4039</v>
      </c>
      <c r="C252" s="0" t="s">
        <v>4040</v>
      </c>
      <c r="D252" s="0" t="s">
        <v>4057</v>
      </c>
      <c r="E252" s="0" t="s">
        <v>4058</v>
      </c>
      <c r="F252" s="0" t="s">
        <v>3380</v>
      </c>
      <c r="G252" s="0" t="s">
        <v>4059</v>
      </c>
    </row>
    <row customHeight="1" ht="11.25">
      <c r="A253" s="486" t="s">
        <v>16</v>
      </c>
      <c r="B253" s="0" t="s">
        <v>4039</v>
      </c>
      <c r="C253" s="0" t="s">
        <v>4040</v>
      </c>
      <c r="D253" s="0" t="s">
        <v>4060</v>
      </c>
      <c r="E253" s="0" t="s">
        <v>4061</v>
      </c>
      <c r="F253" s="0" t="s">
        <v>3380</v>
      </c>
      <c r="G253" s="0" t="s">
        <v>4062</v>
      </c>
    </row>
    <row customHeight="1" ht="11.25">
      <c r="A254" s="486" t="s">
        <v>16</v>
      </c>
      <c r="B254" s="0" t="s">
        <v>4063</v>
      </c>
      <c r="C254" s="0" t="s">
        <v>4064</v>
      </c>
      <c r="D254" s="0" t="s">
        <v>4065</v>
      </c>
      <c r="E254" s="0" t="s">
        <v>4066</v>
      </c>
      <c r="F254" s="0" t="s">
        <v>3380</v>
      </c>
      <c r="G254" s="0" t="s">
        <v>4067</v>
      </c>
    </row>
    <row customHeight="1" ht="11.25">
      <c r="A255" s="486" t="s">
        <v>16</v>
      </c>
      <c r="B255" s="0" t="s">
        <v>4063</v>
      </c>
      <c r="C255" s="0" t="s">
        <v>4064</v>
      </c>
      <c r="D255" s="0" t="s">
        <v>4068</v>
      </c>
      <c r="E255" s="0" t="s">
        <v>4069</v>
      </c>
      <c r="F255" s="0" t="s">
        <v>3380</v>
      </c>
      <c r="G255" s="0" t="s">
        <v>4070</v>
      </c>
    </row>
    <row customHeight="1" ht="11.25">
      <c r="A256" s="486" t="s">
        <v>16</v>
      </c>
      <c r="B256" s="0" t="s">
        <v>4063</v>
      </c>
      <c r="C256" s="0" t="s">
        <v>4064</v>
      </c>
      <c r="D256" s="0" t="s">
        <v>4071</v>
      </c>
      <c r="E256" s="0" t="s">
        <v>4072</v>
      </c>
      <c r="F256" s="0" t="s">
        <v>3380</v>
      </c>
      <c r="G256" s="0" t="s">
        <v>4073</v>
      </c>
    </row>
    <row customHeight="1" ht="11.25">
      <c r="A257" s="486" t="s">
        <v>16</v>
      </c>
      <c r="B257" s="0" t="s">
        <v>4063</v>
      </c>
      <c r="C257" s="0" t="s">
        <v>4064</v>
      </c>
      <c r="D257" s="0" t="s">
        <v>4074</v>
      </c>
      <c r="E257" s="0" t="s">
        <v>4075</v>
      </c>
      <c r="F257" s="0" t="s">
        <v>3380</v>
      </c>
      <c r="G257" s="0" t="s">
        <v>4076</v>
      </c>
    </row>
    <row customHeight="1" ht="11.25">
      <c r="A258" s="486" t="s">
        <v>16</v>
      </c>
      <c r="B258" s="0" t="s">
        <v>4063</v>
      </c>
      <c r="C258" s="0" t="s">
        <v>4064</v>
      </c>
      <c r="D258" s="0" t="s">
        <v>4077</v>
      </c>
      <c r="E258" s="0" t="s">
        <v>4078</v>
      </c>
      <c r="F258" s="0" t="s">
        <v>3380</v>
      </c>
      <c r="G258" s="0" t="s">
        <v>4079</v>
      </c>
    </row>
    <row customHeight="1" ht="11.25">
      <c r="A259" s="486" t="s">
        <v>16</v>
      </c>
      <c r="B259" s="0" t="s">
        <v>4063</v>
      </c>
      <c r="C259" s="0" t="s">
        <v>4064</v>
      </c>
      <c r="D259" s="0" t="s">
        <v>4080</v>
      </c>
      <c r="E259" s="0" t="s">
        <v>4081</v>
      </c>
      <c r="F259" s="0" t="s">
        <v>3380</v>
      </c>
      <c r="G259" s="0" t="s">
        <v>4082</v>
      </c>
    </row>
    <row customHeight="1" ht="11.25">
      <c r="A260" s="486" t="s">
        <v>16</v>
      </c>
      <c r="B260" s="0" t="s">
        <v>4063</v>
      </c>
      <c r="C260" s="0" t="s">
        <v>4064</v>
      </c>
      <c r="D260" s="0" t="s">
        <v>4063</v>
      </c>
      <c r="E260" s="0" t="s">
        <v>4064</v>
      </c>
      <c r="F260" s="0" t="s">
        <v>3377</v>
      </c>
      <c r="G260" s="0" t="s">
        <v>4083</v>
      </c>
    </row>
    <row customHeight="1" ht="11.25">
      <c r="A261" s="486" t="s">
        <v>16</v>
      </c>
      <c r="B261" s="0" t="s">
        <v>4063</v>
      </c>
      <c r="C261" s="0" t="s">
        <v>4064</v>
      </c>
      <c r="D261" s="0" t="s">
        <v>4084</v>
      </c>
      <c r="E261" s="0" t="s">
        <v>4085</v>
      </c>
      <c r="F261" s="0" t="s">
        <v>3419</v>
      </c>
      <c r="G261" s="0" t="s">
        <v>4086</v>
      </c>
    </row>
    <row customHeight="1" ht="11.25">
      <c r="A262" s="486" t="s">
        <v>16</v>
      </c>
      <c r="B262" s="0" t="s">
        <v>4063</v>
      </c>
      <c r="C262" s="0" t="s">
        <v>4064</v>
      </c>
      <c r="D262" s="0" t="s">
        <v>4087</v>
      </c>
      <c r="E262" s="0" t="s">
        <v>4088</v>
      </c>
      <c r="F262" s="0" t="s">
        <v>3380</v>
      </c>
      <c r="G262" s="0" t="s">
        <v>4089</v>
      </c>
    </row>
    <row customHeight="1" ht="11.25">
      <c r="A263" s="486" t="s">
        <v>16</v>
      </c>
      <c r="B263" s="0" t="s">
        <v>4063</v>
      </c>
      <c r="C263" s="0" t="s">
        <v>4064</v>
      </c>
      <c r="D263" s="0" t="s">
        <v>4090</v>
      </c>
      <c r="E263" s="0" t="s">
        <v>4091</v>
      </c>
      <c r="F263" s="0" t="s">
        <v>3380</v>
      </c>
      <c r="G263" s="0" t="s">
        <v>4092</v>
      </c>
    </row>
    <row customHeight="1" ht="11.25">
      <c r="A264" s="486" t="s">
        <v>16</v>
      </c>
      <c r="B264" s="0" t="s">
        <v>4093</v>
      </c>
      <c r="C264" s="0" t="s">
        <v>4094</v>
      </c>
      <c r="D264" s="0" t="s">
        <v>4095</v>
      </c>
      <c r="E264" s="0" t="s">
        <v>4096</v>
      </c>
      <c r="F264" s="0" t="s">
        <v>3380</v>
      </c>
      <c r="G264" s="0" t="s">
        <v>4097</v>
      </c>
    </row>
    <row customHeight="1" ht="11.25">
      <c r="A265" s="486" t="s">
        <v>16</v>
      </c>
      <c r="B265" s="0" t="s">
        <v>4093</v>
      </c>
      <c r="C265" s="0" t="s">
        <v>4094</v>
      </c>
      <c r="D265" s="0" t="s">
        <v>3769</v>
      </c>
      <c r="E265" s="0" t="s">
        <v>4098</v>
      </c>
      <c r="F265" s="0" t="s">
        <v>3380</v>
      </c>
      <c r="G265" s="0" t="s">
        <v>4099</v>
      </c>
    </row>
    <row customHeight="1" ht="11.25">
      <c r="A266" s="486" t="s">
        <v>16</v>
      </c>
      <c r="B266" s="0" t="s">
        <v>4093</v>
      </c>
      <c r="C266" s="0" t="s">
        <v>4094</v>
      </c>
      <c r="D266" s="0" t="s">
        <v>4100</v>
      </c>
      <c r="E266" s="0" t="s">
        <v>4101</v>
      </c>
      <c r="F266" s="0" t="s">
        <v>3380</v>
      </c>
      <c r="G266" s="0" t="s">
        <v>4102</v>
      </c>
    </row>
    <row customHeight="1" ht="11.25">
      <c r="A267" s="486" t="s">
        <v>16</v>
      </c>
      <c r="B267" s="0" t="s">
        <v>4093</v>
      </c>
      <c r="C267" s="0" t="s">
        <v>4094</v>
      </c>
      <c r="D267" s="0" t="s">
        <v>4103</v>
      </c>
      <c r="E267" s="0" t="s">
        <v>4104</v>
      </c>
      <c r="F267" s="0" t="s">
        <v>3380</v>
      </c>
      <c r="G267" s="0" t="s">
        <v>4105</v>
      </c>
    </row>
    <row customHeight="1" ht="11.25">
      <c r="A268" s="486" t="s">
        <v>16</v>
      </c>
      <c r="B268" s="0" t="s">
        <v>4093</v>
      </c>
      <c r="C268" s="0" t="s">
        <v>4094</v>
      </c>
      <c r="D268" s="0" t="s">
        <v>4093</v>
      </c>
      <c r="E268" s="0" t="s">
        <v>4094</v>
      </c>
      <c r="F268" s="0" t="s">
        <v>3377</v>
      </c>
      <c r="G268" s="0" t="s">
        <v>4106</v>
      </c>
    </row>
    <row customHeight="1" ht="11.25">
      <c r="A269" s="486" t="s">
        <v>16</v>
      </c>
      <c r="B269" s="0" t="s">
        <v>4093</v>
      </c>
      <c r="C269" s="0" t="s">
        <v>4094</v>
      </c>
      <c r="D269" s="0" t="s">
        <v>4107</v>
      </c>
      <c r="E269" s="0" t="s">
        <v>4108</v>
      </c>
      <c r="F269" s="0" t="s">
        <v>3380</v>
      </c>
      <c r="G269" s="0" t="s">
        <v>4109</v>
      </c>
    </row>
    <row customHeight="1" ht="11.25">
      <c r="A270" s="486" t="s">
        <v>16</v>
      </c>
      <c r="B270" s="0" t="s">
        <v>4093</v>
      </c>
      <c r="C270" s="0" t="s">
        <v>4094</v>
      </c>
      <c r="D270" s="0" t="s">
        <v>4110</v>
      </c>
      <c r="E270" s="0" t="s">
        <v>4111</v>
      </c>
      <c r="F270" s="0" t="s">
        <v>3380</v>
      </c>
      <c r="G270" s="0" t="s">
        <v>4112</v>
      </c>
    </row>
    <row customHeight="1" ht="11.25">
      <c r="A271" s="486" t="s">
        <v>16</v>
      </c>
      <c r="B271" s="0" t="s">
        <v>4093</v>
      </c>
      <c r="C271" s="0" t="s">
        <v>4094</v>
      </c>
      <c r="D271" s="0" t="s">
        <v>4113</v>
      </c>
      <c r="E271" s="0" t="s">
        <v>4114</v>
      </c>
      <c r="F271" s="0" t="s">
        <v>3380</v>
      </c>
      <c r="G271" s="0" t="s">
        <v>4115</v>
      </c>
    </row>
    <row customHeight="1" ht="11.25">
      <c r="A272" s="486" t="s">
        <v>16</v>
      </c>
      <c r="B272" s="0" t="s">
        <v>4116</v>
      </c>
      <c r="C272" s="0" t="s">
        <v>4117</v>
      </c>
      <c r="D272" s="0" t="s">
        <v>4118</v>
      </c>
      <c r="E272" s="0" t="s">
        <v>4119</v>
      </c>
      <c r="F272" s="0" t="s">
        <v>3380</v>
      </c>
      <c r="G272" s="0" t="s">
        <v>4120</v>
      </c>
    </row>
    <row customHeight="1" ht="11.25">
      <c r="A273" s="486" t="s">
        <v>16</v>
      </c>
      <c r="B273" s="0" t="s">
        <v>4116</v>
      </c>
      <c r="C273" s="0" t="s">
        <v>4117</v>
      </c>
      <c r="D273" s="0" t="s">
        <v>4121</v>
      </c>
      <c r="E273" s="0" t="s">
        <v>4122</v>
      </c>
      <c r="F273" s="0" t="s">
        <v>3380</v>
      </c>
      <c r="G273" s="0" t="s">
        <v>4123</v>
      </c>
    </row>
    <row customHeight="1" ht="11.25">
      <c r="A274" s="486" t="s">
        <v>16</v>
      </c>
      <c r="B274" s="0" t="s">
        <v>4116</v>
      </c>
      <c r="C274" s="0" t="s">
        <v>4117</v>
      </c>
      <c r="D274" s="0" t="s">
        <v>4124</v>
      </c>
      <c r="E274" s="0" t="s">
        <v>4125</v>
      </c>
      <c r="F274" s="0" t="s">
        <v>3380</v>
      </c>
      <c r="G274" s="0" t="s">
        <v>4126</v>
      </c>
    </row>
    <row customHeight="1" ht="11.25">
      <c r="A275" s="486" t="s">
        <v>16</v>
      </c>
      <c r="B275" s="0" t="s">
        <v>4116</v>
      </c>
      <c r="C275" s="0" t="s">
        <v>4117</v>
      </c>
      <c r="D275" s="0" t="s">
        <v>4127</v>
      </c>
      <c r="E275" s="0" t="s">
        <v>4128</v>
      </c>
      <c r="F275" s="0" t="s">
        <v>3380</v>
      </c>
      <c r="G275" s="0" t="s">
        <v>4129</v>
      </c>
    </row>
    <row customHeight="1" ht="11.25">
      <c r="A276" s="486" t="s">
        <v>16</v>
      </c>
      <c r="B276" s="0" t="s">
        <v>4116</v>
      </c>
      <c r="C276" s="0" t="s">
        <v>4117</v>
      </c>
      <c r="D276" s="0" t="s">
        <v>4130</v>
      </c>
      <c r="E276" s="0" t="s">
        <v>4131</v>
      </c>
      <c r="F276" s="0" t="s">
        <v>3380</v>
      </c>
      <c r="G276" s="0" t="s">
        <v>4132</v>
      </c>
    </row>
    <row customHeight="1" ht="11.25">
      <c r="A277" s="486" t="s">
        <v>16</v>
      </c>
      <c r="B277" s="0" t="s">
        <v>4116</v>
      </c>
      <c r="C277" s="0" t="s">
        <v>4117</v>
      </c>
      <c r="D277" s="0" t="s">
        <v>4133</v>
      </c>
      <c r="E277" s="0" t="s">
        <v>4134</v>
      </c>
      <c r="F277" s="0" t="s">
        <v>3380</v>
      </c>
      <c r="G277" s="0" t="s">
        <v>4135</v>
      </c>
    </row>
    <row customHeight="1" ht="11.25">
      <c r="A278" s="486" t="s">
        <v>16</v>
      </c>
      <c r="B278" s="0" t="s">
        <v>4116</v>
      </c>
      <c r="C278" s="0" t="s">
        <v>4117</v>
      </c>
      <c r="D278" s="0" t="s">
        <v>4116</v>
      </c>
      <c r="E278" s="0" t="s">
        <v>4117</v>
      </c>
      <c r="F278" s="0" t="s">
        <v>3377</v>
      </c>
      <c r="G278" s="0" t="s">
        <v>4136</v>
      </c>
    </row>
    <row customHeight="1" ht="11.25">
      <c r="A279" s="486" t="s">
        <v>16</v>
      </c>
      <c r="B279" s="0" t="s">
        <v>4116</v>
      </c>
      <c r="C279" s="0" t="s">
        <v>4117</v>
      </c>
      <c r="D279" s="0" t="s">
        <v>3874</v>
      </c>
      <c r="E279" s="0" t="s">
        <v>4137</v>
      </c>
      <c r="F279" s="0" t="s">
        <v>3380</v>
      </c>
      <c r="G279" s="0" t="s">
        <v>4138</v>
      </c>
    </row>
    <row customHeight="1" ht="11.25">
      <c r="A280" s="486" t="s">
        <v>16</v>
      </c>
      <c r="B280" s="0" t="s">
        <v>4116</v>
      </c>
      <c r="C280" s="0" t="s">
        <v>4117</v>
      </c>
      <c r="D280" s="0" t="s">
        <v>4139</v>
      </c>
      <c r="E280" s="0" t="s">
        <v>4140</v>
      </c>
      <c r="F280" s="0" t="s">
        <v>3380</v>
      </c>
      <c r="G280" s="0" t="s">
        <v>4141</v>
      </c>
    </row>
    <row customHeight="1" ht="11.25">
      <c r="A281" s="486" t="s">
        <v>16</v>
      </c>
      <c r="B281" s="0" t="s">
        <v>4116</v>
      </c>
      <c r="C281" s="0" t="s">
        <v>4117</v>
      </c>
      <c r="D281" s="0" t="s">
        <v>4142</v>
      </c>
      <c r="E281" s="0" t="s">
        <v>4143</v>
      </c>
      <c r="F281" s="0" t="s">
        <v>3380</v>
      </c>
      <c r="G281" s="0" t="s">
        <v>4144</v>
      </c>
    </row>
    <row customHeight="1" ht="11.25">
      <c r="A282" s="486" t="s">
        <v>16</v>
      </c>
      <c r="B282" s="0" t="s">
        <v>4116</v>
      </c>
      <c r="C282" s="0" t="s">
        <v>4117</v>
      </c>
      <c r="D282" s="0" t="s">
        <v>4145</v>
      </c>
      <c r="E282" s="0" t="s">
        <v>4146</v>
      </c>
      <c r="F282" s="0" t="s">
        <v>3380</v>
      </c>
      <c r="G282" s="0" t="s">
        <v>4147</v>
      </c>
    </row>
    <row customHeight="1" ht="11.25">
      <c r="A283" s="486" t="s">
        <v>16</v>
      </c>
      <c r="B283" s="0" t="s">
        <v>4116</v>
      </c>
      <c r="C283" s="0" t="s">
        <v>4117</v>
      </c>
      <c r="D283" s="0" t="s">
        <v>4148</v>
      </c>
      <c r="E283" s="0" t="s">
        <v>4149</v>
      </c>
      <c r="F283" s="0" t="s">
        <v>3380</v>
      </c>
      <c r="G283" s="0" t="s">
        <v>4150</v>
      </c>
    </row>
    <row customHeight="1" ht="11.25">
      <c r="A284" s="486" t="s">
        <v>16</v>
      </c>
      <c r="B284" s="0" t="s">
        <v>4116</v>
      </c>
      <c r="C284" s="0" t="s">
        <v>4117</v>
      </c>
      <c r="D284" s="0" t="s">
        <v>4151</v>
      </c>
      <c r="E284" s="0" t="s">
        <v>4152</v>
      </c>
      <c r="F284" s="0" t="s">
        <v>3380</v>
      </c>
      <c r="G284" s="0" t="s">
        <v>4153</v>
      </c>
    </row>
    <row customHeight="1" ht="11.25">
      <c r="A285" s="486" t="s">
        <v>16</v>
      </c>
      <c r="B285" s="0" t="s">
        <v>4116</v>
      </c>
      <c r="C285" s="0" t="s">
        <v>4117</v>
      </c>
      <c r="D285" s="0" t="s">
        <v>4154</v>
      </c>
      <c r="E285" s="0" t="s">
        <v>4155</v>
      </c>
      <c r="F285" s="0" t="s">
        <v>3380</v>
      </c>
      <c r="G285" s="0" t="s">
        <v>4156</v>
      </c>
    </row>
    <row customHeight="1" ht="11.25">
      <c r="A286" s="486" t="s">
        <v>16</v>
      </c>
      <c r="B286" s="0" t="s">
        <v>4116</v>
      </c>
      <c r="C286" s="0" t="s">
        <v>4117</v>
      </c>
      <c r="D286" s="0" t="s">
        <v>4157</v>
      </c>
      <c r="E286" s="0" t="s">
        <v>4158</v>
      </c>
      <c r="F286" s="0" t="s">
        <v>3380</v>
      </c>
      <c r="G286" s="0" t="s">
        <v>4159</v>
      </c>
    </row>
    <row customHeight="1" ht="11.25">
      <c r="A287" s="486" t="s">
        <v>16</v>
      </c>
      <c r="B287" s="0" t="s">
        <v>4116</v>
      </c>
      <c r="C287" s="0" t="s">
        <v>4117</v>
      </c>
      <c r="D287" s="0" t="s">
        <v>4160</v>
      </c>
      <c r="E287" s="0" t="s">
        <v>4161</v>
      </c>
      <c r="F287" s="0" t="s">
        <v>3380</v>
      </c>
      <c r="G287" s="0" t="s">
        <v>4162</v>
      </c>
    </row>
    <row customHeight="1" ht="11.25">
      <c r="A288" s="486" t="s">
        <v>16</v>
      </c>
      <c r="B288" s="0" t="s">
        <v>4116</v>
      </c>
      <c r="C288" s="0" t="s">
        <v>4117</v>
      </c>
      <c r="D288" s="0" t="s">
        <v>4163</v>
      </c>
      <c r="E288" s="0" t="s">
        <v>4164</v>
      </c>
      <c r="F288" s="0" t="s">
        <v>3380</v>
      </c>
      <c r="G288" s="0" t="s">
        <v>4165</v>
      </c>
    </row>
    <row customHeight="1" ht="11.25">
      <c r="A289" s="486" t="s">
        <v>16</v>
      </c>
      <c r="B289" s="0" t="s">
        <v>4116</v>
      </c>
      <c r="C289" s="0" t="s">
        <v>4117</v>
      </c>
      <c r="D289" s="0" t="s">
        <v>4166</v>
      </c>
      <c r="E289" s="0" t="s">
        <v>4167</v>
      </c>
      <c r="F289" s="0" t="s">
        <v>3380</v>
      </c>
      <c r="G289" s="0" t="s">
        <v>4168</v>
      </c>
    </row>
    <row customHeight="1" ht="11.25">
      <c r="A290" s="486" t="s">
        <v>16</v>
      </c>
      <c r="B290" s="0" t="s">
        <v>4116</v>
      </c>
      <c r="C290" s="0" t="s">
        <v>4117</v>
      </c>
      <c r="D290" s="0" t="s">
        <v>4169</v>
      </c>
      <c r="E290" s="0" t="s">
        <v>4170</v>
      </c>
      <c r="F290" s="0" t="s">
        <v>3380</v>
      </c>
      <c r="G290" s="0" t="s">
        <v>4171</v>
      </c>
    </row>
    <row customHeight="1" ht="11.25">
      <c r="A291" s="486" t="s">
        <v>16</v>
      </c>
      <c r="B291" s="0" t="s">
        <v>4172</v>
      </c>
      <c r="C291" s="0" t="s">
        <v>4173</v>
      </c>
      <c r="D291" s="0" t="s">
        <v>3378</v>
      </c>
      <c r="E291" s="0" t="s">
        <v>4174</v>
      </c>
      <c r="F291" s="0" t="s">
        <v>3380</v>
      </c>
      <c r="G291" s="0" t="s">
        <v>4175</v>
      </c>
    </row>
    <row customHeight="1" ht="11.25">
      <c r="A292" s="486" t="s">
        <v>16</v>
      </c>
      <c r="B292" s="0" t="s">
        <v>4172</v>
      </c>
      <c r="C292" s="0" t="s">
        <v>4173</v>
      </c>
      <c r="D292" s="0" t="s">
        <v>3973</v>
      </c>
      <c r="E292" s="0" t="s">
        <v>4176</v>
      </c>
      <c r="F292" s="0" t="s">
        <v>3380</v>
      </c>
      <c r="G292" s="0" t="s">
        <v>4177</v>
      </c>
    </row>
    <row customHeight="1" ht="11.25">
      <c r="A293" s="486" t="s">
        <v>16</v>
      </c>
      <c r="B293" s="0" t="s">
        <v>4172</v>
      </c>
      <c r="C293" s="0" t="s">
        <v>4173</v>
      </c>
      <c r="D293" s="0" t="s">
        <v>4178</v>
      </c>
      <c r="E293" s="0" t="s">
        <v>4179</v>
      </c>
      <c r="F293" s="0" t="s">
        <v>3380</v>
      </c>
      <c r="G293" s="0" t="s">
        <v>4180</v>
      </c>
    </row>
    <row customHeight="1" ht="11.25">
      <c r="A294" s="486" t="s">
        <v>16</v>
      </c>
      <c r="B294" s="0" t="s">
        <v>4172</v>
      </c>
      <c r="C294" s="0" t="s">
        <v>4173</v>
      </c>
      <c r="D294" s="0" t="s">
        <v>4181</v>
      </c>
      <c r="E294" s="0" t="s">
        <v>4182</v>
      </c>
      <c r="F294" s="0" t="s">
        <v>3380</v>
      </c>
      <c r="G294" s="0" t="s">
        <v>4183</v>
      </c>
    </row>
    <row customHeight="1" ht="11.25">
      <c r="A295" s="486" t="s">
        <v>16</v>
      </c>
      <c r="B295" s="0" t="s">
        <v>4172</v>
      </c>
      <c r="C295" s="0" t="s">
        <v>4173</v>
      </c>
      <c r="D295" s="0" t="s">
        <v>4184</v>
      </c>
      <c r="E295" s="0" t="s">
        <v>4185</v>
      </c>
      <c r="F295" s="0" t="s">
        <v>3380</v>
      </c>
      <c r="G295" s="0" t="s">
        <v>4186</v>
      </c>
    </row>
    <row customHeight="1" ht="11.25">
      <c r="A296" s="486" t="s">
        <v>16</v>
      </c>
      <c r="B296" s="0" t="s">
        <v>4172</v>
      </c>
      <c r="C296" s="0" t="s">
        <v>4173</v>
      </c>
      <c r="D296" s="0" t="s">
        <v>4172</v>
      </c>
      <c r="E296" s="0" t="s">
        <v>4173</v>
      </c>
      <c r="F296" s="0" t="s">
        <v>3377</v>
      </c>
      <c r="G296" s="0" t="s">
        <v>4187</v>
      </c>
    </row>
    <row customHeight="1" ht="11.25">
      <c r="A297" s="486" t="s">
        <v>16</v>
      </c>
      <c r="B297" s="0" t="s">
        <v>4172</v>
      </c>
      <c r="C297" s="0" t="s">
        <v>4173</v>
      </c>
      <c r="D297" s="0" t="s">
        <v>4188</v>
      </c>
      <c r="E297" s="0" t="s">
        <v>4189</v>
      </c>
      <c r="F297" s="0" t="s">
        <v>3380</v>
      </c>
      <c r="G297" s="0" t="s">
        <v>4190</v>
      </c>
    </row>
    <row customHeight="1" ht="11.25">
      <c r="A298" s="486" t="s">
        <v>16</v>
      </c>
      <c r="B298" s="0" t="s">
        <v>4172</v>
      </c>
      <c r="C298" s="0" t="s">
        <v>4173</v>
      </c>
      <c r="D298" s="0" t="s">
        <v>4191</v>
      </c>
      <c r="E298" s="0" t="s">
        <v>4192</v>
      </c>
      <c r="F298" s="0" t="s">
        <v>3380</v>
      </c>
      <c r="G298" s="0" t="s">
        <v>4193</v>
      </c>
    </row>
    <row customHeight="1" ht="11.25">
      <c r="A299" s="486" t="s">
        <v>16</v>
      </c>
      <c r="B299" s="0" t="s">
        <v>4194</v>
      </c>
      <c r="C299" s="0" t="s">
        <v>4195</v>
      </c>
      <c r="D299" s="0" t="s">
        <v>3973</v>
      </c>
      <c r="E299" s="0" t="s">
        <v>4196</v>
      </c>
      <c r="F299" s="0" t="s">
        <v>3380</v>
      </c>
      <c r="G299" s="0" t="s">
        <v>4197</v>
      </c>
    </row>
    <row customHeight="1" ht="11.25">
      <c r="A300" s="486" t="s">
        <v>16</v>
      </c>
      <c r="B300" s="0" t="s">
        <v>4194</v>
      </c>
      <c r="C300" s="0" t="s">
        <v>4195</v>
      </c>
      <c r="D300" s="0" t="s">
        <v>4198</v>
      </c>
      <c r="E300" s="0" t="s">
        <v>4199</v>
      </c>
      <c r="F300" s="0" t="s">
        <v>3380</v>
      </c>
      <c r="G300" s="0" t="s">
        <v>4200</v>
      </c>
    </row>
    <row customHeight="1" ht="11.25">
      <c r="A301" s="486" t="s">
        <v>16</v>
      </c>
      <c r="B301" s="0" t="s">
        <v>4194</v>
      </c>
      <c r="C301" s="0" t="s">
        <v>4195</v>
      </c>
      <c r="D301" s="0" t="s">
        <v>4201</v>
      </c>
      <c r="E301" s="0" t="s">
        <v>4202</v>
      </c>
      <c r="F301" s="0" t="s">
        <v>3380</v>
      </c>
      <c r="G301" s="0" t="s">
        <v>4203</v>
      </c>
    </row>
    <row customHeight="1" ht="11.25">
      <c r="A302" s="486" t="s">
        <v>16</v>
      </c>
      <c r="B302" s="0" t="s">
        <v>4194</v>
      </c>
      <c r="C302" s="0" t="s">
        <v>4195</v>
      </c>
      <c r="D302" s="0" t="s">
        <v>4204</v>
      </c>
      <c r="E302" s="0" t="s">
        <v>4205</v>
      </c>
      <c r="F302" s="0" t="s">
        <v>3799</v>
      </c>
      <c r="G302" s="0" t="s">
        <v>4206</v>
      </c>
    </row>
    <row customHeight="1" ht="11.25">
      <c r="A303" s="486" t="s">
        <v>16</v>
      </c>
      <c r="B303" s="0" t="s">
        <v>4194</v>
      </c>
      <c r="C303" s="0" t="s">
        <v>4195</v>
      </c>
      <c r="D303" s="0" t="s">
        <v>4207</v>
      </c>
      <c r="E303" s="0" t="s">
        <v>4208</v>
      </c>
      <c r="F303" s="0" t="s">
        <v>3380</v>
      </c>
      <c r="G303" s="0" t="s">
        <v>4209</v>
      </c>
    </row>
    <row customHeight="1" ht="11.25">
      <c r="A304" s="486" t="s">
        <v>16</v>
      </c>
      <c r="B304" s="0" t="s">
        <v>4194</v>
      </c>
      <c r="C304" s="0" t="s">
        <v>4195</v>
      </c>
      <c r="D304" s="0" t="s">
        <v>4210</v>
      </c>
      <c r="E304" s="0" t="s">
        <v>4211</v>
      </c>
      <c r="F304" s="0" t="s">
        <v>3380</v>
      </c>
      <c r="G304" s="0" t="s">
        <v>4212</v>
      </c>
    </row>
    <row customHeight="1" ht="11.25">
      <c r="A305" s="486" t="s">
        <v>16</v>
      </c>
      <c r="B305" s="0" t="s">
        <v>4194</v>
      </c>
      <c r="C305" s="0" t="s">
        <v>4195</v>
      </c>
      <c r="D305" s="0" t="s">
        <v>3492</v>
      </c>
      <c r="E305" s="0" t="s">
        <v>4213</v>
      </c>
      <c r="F305" s="0" t="s">
        <v>3380</v>
      </c>
      <c r="G305" s="0" t="s">
        <v>4214</v>
      </c>
    </row>
    <row customHeight="1" ht="11.25">
      <c r="A306" s="486" t="s">
        <v>16</v>
      </c>
      <c r="B306" s="0" t="s">
        <v>4194</v>
      </c>
      <c r="C306" s="0" t="s">
        <v>4195</v>
      </c>
      <c r="D306" s="0" t="s">
        <v>4215</v>
      </c>
      <c r="E306" s="0" t="s">
        <v>4216</v>
      </c>
      <c r="F306" s="0" t="s">
        <v>3380</v>
      </c>
      <c r="G306" s="0" t="s">
        <v>4217</v>
      </c>
    </row>
    <row customHeight="1" ht="11.25">
      <c r="A307" s="486" t="s">
        <v>16</v>
      </c>
      <c r="B307" s="0" t="s">
        <v>4194</v>
      </c>
      <c r="C307" s="0" t="s">
        <v>4195</v>
      </c>
      <c r="D307" s="0" t="s">
        <v>4218</v>
      </c>
      <c r="E307" s="0" t="s">
        <v>4219</v>
      </c>
      <c r="F307" s="0" t="s">
        <v>3380</v>
      </c>
      <c r="G307" s="0" t="s">
        <v>4220</v>
      </c>
    </row>
    <row customHeight="1" ht="11.25">
      <c r="A308" s="486" t="s">
        <v>16</v>
      </c>
      <c r="B308" s="0" t="s">
        <v>4194</v>
      </c>
      <c r="C308" s="0" t="s">
        <v>4195</v>
      </c>
      <c r="D308" s="0" t="s">
        <v>4221</v>
      </c>
      <c r="E308" s="0" t="s">
        <v>4222</v>
      </c>
      <c r="F308" s="0" t="s">
        <v>3380</v>
      </c>
      <c r="G308" s="0" t="s">
        <v>4223</v>
      </c>
    </row>
    <row customHeight="1" ht="11.25">
      <c r="A309" s="486" t="s">
        <v>16</v>
      </c>
      <c r="B309" s="0" t="s">
        <v>4194</v>
      </c>
      <c r="C309" s="0" t="s">
        <v>4195</v>
      </c>
      <c r="D309" s="0" t="s">
        <v>4224</v>
      </c>
      <c r="E309" s="0" t="s">
        <v>4225</v>
      </c>
      <c r="F309" s="0" t="s">
        <v>3380</v>
      </c>
      <c r="G309" s="0" t="s">
        <v>4226</v>
      </c>
    </row>
    <row customHeight="1" ht="11.25">
      <c r="A310" s="486" t="s">
        <v>16</v>
      </c>
      <c r="B310" s="0" t="s">
        <v>4194</v>
      </c>
      <c r="C310" s="0" t="s">
        <v>4195</v>
      </c>
      <c r="D310" s="0" t="s">
        <v>4194</v>
      </c>
      <c r="E310" s="0" t="s">
        <v>4195</v>
      </c>
      <c r="F310" s="0" t="s">
        <v>3377</v>
      </c>
      <c r="G310" s="0" t="s">
        <v>4227</v>
      </c>
    </row>
    <row customHeight="1" ht="11.25">
      <c r="A311" s="486" t="s">
        <v>16</v>
      </c>
      <c r="B311" s="0" t="s">
        <v>4194</v>
      </c>
      <c r="C311" s="0" t="s">
        <v>4195</v>
      </c>
      <c r="D311" s="0" t="s">
        <v>4228</v>
      </c>
      <c r="E311" s="0" t="s">
        <v>4229</v>
      </c>
      <c r="F311" s="0" t="s">
        <v>3380</v>
      </c>
      <c r="G311" s="0" t="s">
        <v>4230</v>
      </c>
    </row>
    <row customHeight="1" ht="11.25">
      <c r="A312" s="486" t="s">
        <v>16</v>
      </c>
      <c r="B312" s="0" t="s">
        <v>4231</v>
      </c>
      <c r="C312" s="0" t="s">
        <v>4232</v>
      </c>
      <c r="D312" s="0" t="s">
        <v>4233</v>
      </c>
      <c r="E312" s="0" t="s">
        <v>4234</v>
      </c>
      <c r="F312" s="0" t="s">
        <v>3380</v>
      </c>
      <c r="G312" s="0" t="s">
        <v>4235</v>
      </c>
    </row>
    <row customHeight="1" ht="11.25">
      <c r="A313" s="486" t="s">
        <v>16</v>
      </c>
      <c r="B313" s="0" t="s">
        <v>4231</v>
      </c>
      <c r="C313" s="0" t="s">
        <v>4232</v>
      </c>
      <c r="D313" s="0" t="s">
        <v>3705</v>
      </c>
      <c r="E313" s="0" t="s">
        <v>4236</v>
      </c>
      <c r="F313" s="0" t="s">
        <v>3380</v>
      </c>
      <c r="G313" s="0" t="s">
        <v>4237</v>
      </c>
    </row>
    <row customHeight="1" ht="11.25">
      <c r="A314" s="486" t="s">
        <v>16</v>
      </c>
      <c r="B314" s="0" t="s">
        <v>4231</v>
      </c>
      <c r="C314" s="0" t="s">
        <v>4232</v>
      </c>
      <c r="D314" s="0" t="s">
        <v>4238</v>
      </c>
      <c r="E314" s="0" t="s">
        <v>4239</v>
      </c>
      <c r="F314" s="0" t="s">
        <v>3380</v>
      </c>
      <c r="G314" s="0" t="s">
        <v>4240</v>
      </c>
    </row>
    <row customHeight="1" ht="11.25">
      <c r="A315" s="486" t="s">
        <v>16</v>
      </c>
      <c r="B315" s="0" t="s">
        <v>4231</v>
      </c>
      <c r="C315" s="0" t="s">
        <v>4232</v>
      </c>
      <c r="D315" s="0" t="s">
        <v>3741</v>
      </c>
      <c r="E315" s="0" t="s">
        <v>4241</v>
      </c>
      <c r="F315" s="0" t="s">
        <v>3380</v>
      </c>
      <c r="G315" s="0" t="s">
        <v>4242</v>
      </c>
    </row>
    <row customHeight="1" ht="11.25">
      <c r="A316" s="486" t="s">
        <v>16</v>
      </c>
      <c r="B316" s="0" t="s">
        <v>4231</v>
      </c>
      <c r="C316" s="0" t="s">
        <v>4232</v>
      </c>
      <c r="D316" s="0" t="s">
        <v>3715</v>
      </c>
      <c r="E316" s="0" t="s">
        <v>4243</v>
      </c>
      <c r="F316" s="0" t="s">
        <v>3380</v>
      </c>
      <c r="G316" s="0" t="s">
        <v>4244</v>
      </c>
    </row>
    <row customHeight="1" ht="11.25">
      <c r="A317" s="486" t="s">
        <v>16</v>
      </c>
      <c r="B317" s="0" t="s">
        <v>4231</v>
      </c>
      <c r="C317" s="0" t="s">
        <v>4232</v>
      </c>
      <c r="D317" s="0" t="s">
        <v>4245</v>
      </c>
      <c r="E317" s="0" t="s">
        <v>4246</v>
      </c>
      <c r="F317" s="0" t="s">
        <v>3380</v>
      </c>
      <c r="G317" s="0" t="s">
        <v>4247</v>
      </c>
    </row>
    <row customHeight="1" ht="11.25">
      <c r="A318" s="486" t="s">
        <v>16</v>
      </c>
      <c r="B318" s="0" t="s">
        <v>4231</v>
      </c>
      <c r="C318" s="0" t="s">
        <v>4232</v>
      </c>
      <c r="D318" s="0" t="s">
        <v>4248</v>
      </c>
      <c r="E318" s="0" t="s">
        <v>4249</v>
      </c>
      <c r="F318" s="0" t="s">
        <v>3380</v>
      </c>
      <c r="G318" s="0" t="s">
        <v>4250</v>
      </c>
    </row>
    <row customHeight="1" ht="11.25">
      <c r="A319" s="486" t="s">
        <v>16</v>
      </c>
      <c r="B319" s="0" t="s">
        <v>4231</v>
      </c>
      <c r="C319" s="0" t="s">
        <v>4232</v>
      </c>
      <c r="D319" s="0" t="s">
        <v>4251</v>
      </c>
      <c r="E319" s="0" t="s">
        <v>4252</v>
      </c>
      <c r="F319" s="0" t="s">
        <v>3380</v>
      </c>
      <c r="G319" s="0" t="s">
        <v>4253</v>
      </c>
    </row>
    <row customHeight="1" ht="11.25">
      <c r="A320" s="486" t="s">
        <v>16</v>
      </c>
      <c r="B320" s="0" t="s">
        <v>4231</v>
      </c>
      <c r="C320" s="0" t="s">
        <v>4232</v>
      </c>
      <c r="D320" s="0" t="s">
        <v>4231</v>
      </c>
      <c r="E320" s="0" t="s">
        <v>4232</v>
      </c>
      <c r="F320" s="0" t="s">
        <v>3377</v>
      </c>
      <c r="G320" s="0" t="s">
        <v>4254</v>
      </c>
    </row>
    <row customHeight="1" ht="11.25">
      <c r="A321" s="486" t="s">
        <v>16</v>
      </c>
      <c r="B321" s="0" t="s">
        <v>4231</v>
      </c>
      <c r="C321" s="0" t="s">
        <v>4232</v>
      </c>
      <c r="D321" s="0" t="s">
        <v>4054</v>
      </c>
      <c r="E321" s="0" t="s">
        <v>4255</v>
      </c>
      <c r="F321" s="0" t="s">
        <v>3380</v>
      </c>
      <c r="G321" s="0" t="s">
        <v>4256</v>
      </c>
    </row>
    <row customHeight="1" ht="11.25">
      <c r="A322" s="486" t="s">
        <v>16</v>
      </c>
      <c r="B322" s="0" t="s">
        <v>4231</v>
      </c>
      <c r="C322" s="0" t="s">
        <v>4232</v>
      </c>
      <c r="D322" s="0" t="s">
        <v>4257</v>
      </c>
      <c r="E322" s="0" t="s">
        <v>4258</v>
      </c>
      <c r="F322" s="0" t="s">
        <v>3380</v>
      </c>
      <c r="G322" s="0" t="s">
        <v>4259</v>
      </c>
    </row>
    <row customHeight="1" ht="11.25">
      <c r="A323" s="486" t="s">
        <v>16</v>
      </c>
      <c r="B323" s="0" t="s">
        <v>4231</v>
      </c>
      <c r="C323" s="0" t="s">
        <v>4232</v>
      </c>
      <c r="D323" s="0" t="s">
        <v>3914</v>
      </c>
      <c r="E323" s="0" t="s">
        <v>4260</v>
      </c>
      <c r="F323" s="0" t="s">
        <v>3380</v>
      </c>
      <c r="G323" s="0" t="s">
        <v>4261</v>
      </c>
    </row>
    <row customHeight="1" ht="11.25">
      <c r="A324" s="486" t="s">
        <v>16</v>
      </c>
      <c r="B324" s="0" t="s">
        <v>4262</v>
      </c>
      <c r="C324" s="0" t="s">
        <v>4263</v>
      </c>
      <c r="D324" s="0" t="s">
        <v>4264</v>
      </c>
      <c r="E324" s="0" t="s">
        <v>4265</v>
      </c>
      <c r="F324" s="0" t="s">
        <v>3380</v>
      </c>
      <c r="G324" s="0" t="s">
        <v>4266</v>
      </c>
    </row>
    <row customHeight="1" ht="11.25">
      <c r="A325" s="486" t="s">
        <v>16</v>
      </c>
      <c r="B325" s="0" t="s">
        <v>4262</v>
      </c>
      <c r="C325" s="0" t="s">
        <v>4263</v>
      </c>
      <c r="D325" s="0" t="s">
        <v>3618</v>
      </c>
      <c r="E325" s="0" t="s">
        <v>4267</v>
      </c>
      <c r="F325" s="0" t="s">
        <v>3380</v>
      </c>
      <c r="G325" s="0" t="s">
        <v>4268</v>
      </c>
    </row>
    <row customHeight="1" ht="11.25">
      <c r="A326" s="486" t="s">
        <v>16</v>
      </c>
      <c r="B326" s="0" t="s">
        <v>4262</v>
      </c>
      <c r="C326" s="0" t="s">
        <v>4263</v>
      </c>
      <c r="D326" s="0" t="s">
        <v>4269</v>
      </c>
      <c r="E326" s="0" t="s">
        <v>4270</v>
      </c>
      <c r="F326" s="0" t="s">
        <v>3380</v>
      </c>
      <c r="G326" s="0" t="s">
        <v>4271</v>
      </c>
    </row>
    <row customHeight="1" ht="11.25">
      <c r="A327" s="486" t="s">
        <v>16</v>
      </c>
      <c r="B327" s="0" t="s">
        <v>4262</v>
      </c>
      <c r="C327" s="0" t="s">
        <v>4263</v>
      </c>
      <c r="D327" s="0" t="s">
        <v>4272</v>
      </c>
      <c r="E327" s="0" t="s">
        <v>4273</v>
      </c>
      <c r="F327" s="0" t="s">
        <v>3380</v>
      </c>
      <c r="G327" s="0" t="s">
        <v>4274</v>
      </c>
    </row>
    <row customHeight="1" ht="11.25">
      <c r="A328" s="486" t="s">
        <v>16</v>
      </c>
      <c r="B328" s="0" t="s">
        <v>4262</v>
      </c>
      <c r="C328" s="0" t="s">
        <v>4263</v>
      </c>
      <c r="D328" s="0" t="s">
        <v>4275</v>
      </c>
      <c r="E328" s="0" t="s">
        <v>4276</v>
      </c>
      <c r="F328" s="0" t="s">
        <v>3380</v>
      </c>
      <c r="G328" s="0" t="s">
        <v>4277</v>
      </c>
    </row>
    <row customHeight="1" ht="11.25">
      <c r="A329" s="486" t="s">
        <v>16</v>
      </c>
      <c r="B329" s="0" t="s">
        <v>4262</v>
      </c>
      <c r="C329" s="0" t="s">
        <v>4263</v>
      </c>
      <c r="D329" s="0" t="s">
        <v>4262</v>
      </c>
      <c r="E329" s="0" t="s">
        <v>4263</v>
      </c>
      <c r="F329" s="0" t="s">
        <v>3377</v>
      </c>
      <c r="G329" s="0" t="s">
        <v>4278</v>
      </c>
    </row>
    <row customHeight="1" ht="11.25">
      <c r="A330" s="486" t="s">
        <v>16</v>
      </c>
      <c r="B330" s="0" t="s">
        <v>4262</v>
      </c>
      <c r="C330" s="0" t="s">
        <v>4263</v>
      </c>
      <c r="D330" s="0" t="s">
        <v>4279</v>
      </c>
      <c r="E330" s="0" t="s">
        <v>4280</v>
      </c>
      <c r="F330" s="0" t="s">
        <v>3380</v>
      </c>
      <c r="G330" s="0" t="s">
        <v>4281</v>
      </c>
    </row>
    <row customHeight="1" ht="11.25">
      <c r="A331" s="486" t="s">
        <v>16</v>
      </c>
      <c r="B331" s="0" t="s">
        <v>4262</v>
      </c>
      <c r="C331" s="0" t="s">
        <v>4263</v>
      </c>
      <c r="D331" s="0" t="s">
        <v>4282</v>
      </c>
      <c r="E331" s="0" t="s">
        <v>4283</v>
      </c>
      <c r="F331" s="0" t="s">
        <v>3380</v>
      </c>
      <c r="G331" s="0" t="s">
        <v>4284</v>
      </c>
    </row>
    <row customHeight="1" ht="11.25">
      <c r="A332" s="486" t="s">
        <v>16</v>
      </c>
      <c r="B332" s="0" t="s">
        <v>4262</v>
      </c>
      <c r="C332" s="0" t="s">
        <v>4263</v>
      </c>
      <c r="D332" s="0" t="s">
        <v>4285</v>
      </c>
      <c r="E332" s="0" t="s">
        <v>4286</v>
      </c>
      <c r="F332" s="0" t="s">
        <v>3380</v>
      </c>
      <c r="G332" s="0" t="s">
        <v>4287</v>
      </c>
    </row>
    <row customHeight="1" ht="11.25">
      <c r="A333" s="486" t="s">
        <v>16</v>
      </c>
      <c r="B333" s="0" t="s">
        <v>4262</v>
      </c>
      <c r="C333" s="0" t="s">
        <v>4263</v>
      </c>
      <c r="D333" s="0" t="s">
        <v>4288</v>
      </c>
      <c r="E333" s="0" t="s">
        <v>4289</v>
      </c>
      <c r="F333" s="0" t="s">
        <v>3380</v>
      </c>
      <c r="G333" s="0" t="s">
        <v>4290</v>
      </c>
    </row>
    <row customHeight="1" ht="11.25">
      <c r="A334" s="486" t="s">
        <v>16</v>
      </c>
      <c r="B334" s="0" t="s">
        <v>4291</v>
      </c>
      <c r="C334" s="0" t="s">
        <v>4292</v>
      </c>
      <c r="D334" s="0" t="s">
        <v>4293</v>
      </c>
      <c r="E334" s="0" t="s">
        <v>4294</v>
      </c>
      <c r="F334" s="0" t="s">
        <v>3380</v>
      </c>
      <c r="G334" s="0" t="s">
        <v>4295</v>
      </c>
    </row>
    <row customHeight="1" ht="11.25">
      <c r="A335" s="486" t="s">
        <v>16</v>
      </c>
      <c r="B335" s="0" t="s">
        <v>4291</v>
      </c>
      <c r="C335" s="0" t="s">
        <v>4292</v>
      </c>
      <c r="D335" s="0" t="s">
        <v>4296</v>
      </c>
      <c r="E335" s="0" t="s">
        <v>4297</v>
      </c>
      <c r="F335" s="0" t="s">
        <v>3380</v>
      </c>
      <c r="G335" s="0" t="s">
        <v>4298</v>
      </c>
    </row>
    <row customHeight="1" ht="11.25">
      <c r="A336" s="486" t="s">
        <v>16</v>
      </c>
      <c r="B336" s="0" t="s">
        <v>4291</v>
      </c>
      <c r="C336" s="0" t="s">
        <v>4292</v>
      </c>
      <c r="D336" s="0" t="s">
        <v>4299</v>
      </c>
      <c r="E336" s="0" t="s">
        <v>4300</v>
      </c>
      <c r="F336" s="0" t="s">
        <v>3380</v>
      </c>
      <c r="G336" s="0" t="s">
        <v>4301</v>
      </c>
    </row>
    <row customHeight="1" ht="11.25">
      <c r="A337" s="486" t="s">
        <v>16</v>
      </c>
      <c r="B337" s="0" t="s">
        <v>4291</v>
      </c>
      <c r="C337" s="0" t="s">
        <v>4292</v>
      </c>
      <c r="D337" s="0" t="s">
        <v>4302</v>
      </c>
      <c r="E337" s="0" t="s">
        <v>4303</v>
      </c>
      <c r="F337" s="0" t="s">
        <v>3380</v>
      </c>
      <c r="G337" s="0" t="s">
        <v>4304</v>
      </c>
    </row>
    <row customHeight="1" ht="11.25">
      <c r="A338" s="486" t="s">
        <v>16</v>
      </c>
      <c r="B338" s="0" t="s">
        <v>4291</v>
      </c>
      <c r="C338" s="0" t="s">
        <v>4292</v>
      </c>
      <c r="D338" s="0" t="s">
        <v>3874</v>
      </c>
      <c r="E338" s="0" t="s">
        <v>4305</v>
      </c>
      <c r="F338" s="0" t="s">
        <v>3380</v>
      </c>
      <c r="G338" s="0" t="s">
        <v>4306</v>
      </c>
    </row>
    <row customHeight="1" ht="11.25">
      <c r="A339" s="486" t="s">
        <v>16</v>
      </c>
      <c r="B339" s="0" t="s">
        <v>4291</v>
      </c>
      <c r="C339" s="0" t="s">
        <v>4292</v>
      </c>
      <c r="D339" s="0" t="s">
        <v>4307</v>
      </c>
      <c r="E339" s="0" t="s">
        <v>4308</v>
      </c>
      <c r="F339" s="0" t="s">
        <v>3380</v>
      </c>
      <c r="G339" s="0" t="s">
        <v>4309</v>
      </c>
    </row>
    <row customHeight="1" ht="11.25">
      <c r="A340" s="486" t="s">
        <v>16</v>
      </c>
      <c r="B340" s="0" t="s">
        <v>4291</v>
      </c>
      <c r="C340" s="0" t="s">
        <v>4292</v>
      </c>
      <c r="D340" s="0" t="s">
        <v>4310</v>
      </c>
      <c r="E340" s="0" t="s">
        <v>4311</v>
      </c>
      <c r="F340" s="0" t="s">
        <v>3380</v>
      </c>
      <c r="G340" s="0" t="s">
        <v>4312</v>
      </c>
    </row>
    <row customHeight="1" ht="11.25">
      <c r="A341" s="486" t="s">
        <v>16</v>
      </c>
      <c r="B341" s="0" t="s">
        <v>4291</v>
      </c>
      <c r="C341" s="0" t="s">
        <v>4292</v>
      </c>
      <c r="D341" s="0" t="s">
        <v>4291</v>
      </c>
      <c r="E341" s="0" t="s">
        <v>4292</v>
      </c>
      <c r="F341" s="0" t="s">
        <v>3377</v>
      </c>
      <c r="G341" s="0" t="s">
        <v>4313</v>
      </c>
    </row>
    <row customHeight="1" ht="11.25">
      <c r="A342" s="486" t="s">
        <v>16</v>
      </c>
      <c r="B342" s="0" t="s">
        <v>4291</v>
      </c>
      <c r="C342" s="0" t="s">
        <v>4292</v>
      </c>
      <c r="D342" s="0" t="s">
        <v>4314</v>
      </c>
      <c r="E342" s="0" t="s">
        <v>4315</v>
      </c>
      <c r="F342" s="0" t="s">
        <v>3419</v>
      </c>
      <c r="G342" s="0" t="s">
        <v>4316</v>
      </c>
    </row>
    <row customHeight="1" ht="11.25">
      <c r="A343" s="486" t="s">
        <v>16</v>
      </c>
      <c r="B343" s="0" t="s">
        <v>4291</v>
      </c>
      <c r="C343" s="0" t="s">
        <v>4292</v>
      </c>
      <c r="D343" s="0" t="s">
        <v>4317</v>
      </c>
      <c r="E343" s="0" t="s">
        <v>4318</v>
      </c>
      <c r="F343" s="0" t="s">
        <v>3380</v>
      </c>
      <c r="G343" s="0" t="s">
        <v>4319</v>
      </c>
    </row>
    <row customHeight="1" ht="11.25">
      <c r="A344" s="486" t="s">
        <v>16</v>
      </c>
      <c r="B344" s="0" t="s">
        <v>4291</v>
      </c>
      <c r="C344" s="0" t="s">
        <v>4292</v>
      </c>
      <c r="D344" s="0" t="s">
        <v>4320</v>
      </c>
      <c r="E344" s="0" t="s">
        <v>4321</v>
      </c>
      <c r="F344" s="0" t="s">
        <v>3380</v>
      </c>
      <c r="G344" s="0" t="s">
        <v>4322</v>
      </c>
    </row>
    <row customHeight="1" ht="11.25">
      <c r="A345" s="486" t="s">
        <v>16</v>
      </c>
      <c r="B345" s="0" t="s">
        <v>4323</v>
      </c>
      <c r="C345" s="0" t="s">
        <v>4324</v>
      </c>
      <c r="D345" s="0" t="s">
        <v>4325</v>
      </c>
      <c r="E345" s="0" t="s">
        <v>4326</v>
      </c>
      <c r="F345" s="0" t="s">
        <v>3380</v>
      </c>
      <c r="G345" s="0" t="s">
        <v>4327</v>
      </c>
    </row>
    <row customHeight="1" ht="11.25">
      <c r="A346" s="486" t="s">
        <v>16</v>
      </c>
      <c r="B346" s="0" t="s">
        <v>4323</v>
      </c>
      <c r="C346" s="0" t="s">
        <v>4324</v>
      </c>
      <c r="D346" s="0" t="s">
        <v>4328</v>
      </c>
      <c r="E346" s="0" t="s">
        <v>4329</v>
      </c>
      <c r="F346" s="0" t="s">
        <v>3380</v>
      </c>
      <c r="G346" s="0" t="s">
        <v>4330</v>
      </c>
    </row>
    <row customHeight="1" ht="11.25">
      <c r="A347" s="486" t="s">
        <v>16</v>
      </c>
      <c r="B347" s="0" t="s">
        <v>4323</v>
      </c>
      <c r="C347" s="0" t="s">
        <v>4324</v>
      </c>
      <c r="D347" s="0" t="s">
        <v>3769</v>
      </c>
      <c r="E347" s="0" t="s">
        <v>4331</v>
      </c>
      <c r="F347" s="0" t="s">
        <v>3380</v>
      </c>
      <c r="G347" s="0" t="s">
        <v>4332</v>
      </c>
    </row>
    <row customHeight="1" ht="11.25">
      <c r="A348" s="486" t="s">
        <v>16</v>
      </c>
      <c r="B348" s="0" t="s">
        <v>4323</v>
      </c>
      <c r="C348" s="0" t="s">
        <v>4324</v>
      </c>
      <c r="D348" s="0" t="s">
        <v>3844</v>
      </c>
      <c r="E348" s="0" t="s">
        <v>4333</v>
      </c>
      <c r="F348" s="0" t="s">
        <v>3380</v>
      </c>
      <c r="G348" s="0" t="s">
        <v>4334</v>
      </c>
    </row>
    <row customHeight="1" ht="11.25">
      <c r="A349" s="486" t="s">
        <v>16</v>
      </c>
      <c r="B349" s="0" t="s">
        <v>4323</v>
      </c>
      <c r="C349" s="0" t="s">
        <v>4324</v>
      </c>
      <c r="D349" s="0" t="s">
        <v>4335</v>
      </c>
      <c r="E349" s="0" t="s">
        <v>4336</v>
      </c>
      <c r="F349" s="0" t="s">
        <v>3380</v>
      </c>
      <c r="G349" s="0" t="s">
        <v>4337</v>
      </c>
    </row>
    <row customHeight="1" ht="11.25">
      <c r="A350" s="486" t="s">
        <v>16</v>
      </c>
      <c r="B350" s="0" t="s">
        <v>4323</v>
      </c>
      <c r="C350" s="0" t="s">
        <v>4324</v>
      </c>
      <c r="D350" s="0" t="s">
        <v>4338</v>
      </c>
      <c r="E350" s="0" t="s">
        <v>4339</v>
      </c>
      <c r="F350" s="0" t="s">
        <v>3380</v>
      </c>
      <c r="G350" s="0" t="s">
        <v>4340</v>
      </c>
    </row>
    <row customHeight="1" ht="11.25">
      <c r="A351" s="486" t="s">
        <v>16</v>
      </c>
      <c r="B351" s="0" t="s">
        <v>4323</v>
      </c>
      <c r="C351" s="0" t="s">
        <v>4324</v>
      </c>
      <c r="D351" s="0" t="s">
        <v>3847</v>
      </c>
      <c r="E351" s="0" t="s">
        <v>4341</v>
      </c>
      <c r="F351" s="0" t="s">
        <v>3380</v>
      </c>
      <c r="G351" s="0" t="s">
        <v>4342</v>
      </c>
    </row>
    <row customHeight="1" ht="11.25">
      <c r="A352" s="486" t="s">
        <v>16</v>
      </c>
      <c r="B352" s="0" t="s">
        <v>4323</v>
      </c>
      <c r="C352" s="0" t="s">
        <v>4324</v>
      </c>
      <c r="D352" s="0" t="s">
        <v>4343</v>
      </c>
      <c r="E352" s="0" t="s">
        <v>4344</v>
      </c>
      <c r="F352" s="0" t="s">
        <v>3380</v>
      </c>
      <c r="G352" s="0" t="s">
        <v>4345</v>
      </c>
    </row>
    <row customHeight="1" ht="11.25">
      <c r="A353" s="486" t="s">
        <v>16</v>
      </c>
      <c r="B353" s="0" t="s">
        <v>4323</v>
      </c>
      <c r="C353" s="0" t="s">
        <v>4324</v>
      </c>
      <c r="D353" s="0" t="s">
        <v>4346</v>
      </c>
      <c r="E353" s="0" t="s">
        <v>4347</v>
      </c>
      <c r="F353" s="0" t="s">
        <v>3380</v>
      </c>
      <c r="G353" s="0" t="s">
        <v>4348</v>
      </c>
    </row>
    <row customHeight="1" ht="11.25">
      <c r="A354" s="486" t="s">
        <v>16</v>
      </c>
      <c r="B354" s="0" t="s">
        <v>4323</v>
      </c>
      <c r="C354" s="0" t="s">
        <v>4324</v>
      </c>
      <c r="D354" s="0" t="s">
        <v>4323</v>
      </c>
      <c r="E354" s="0" t="s">
        <v>4324</v>
      </c>
      <c r="F354" s="0" t="s">
        <v>3377</v>
      </c>
      <c r="G354" s="0" t="s">
        <v>4349</v>
      </c>
    </row>
    <row customHeight="1" ht="11.25">
      <c r="A355" s="486" t="s">
        <v>16</v>
      </c>
      <c r="B355" s="0" t="s">
        <v>4323</v>
      </c>
      <c r="C355" s="0" t="s">
        <v>4324</v>
      </c>
      <c r="D355" s="0" t="s">
        <v>4350</v>
      </c>
      <c r="E355" s="0" t="s">
        <v>4351</v>
      </c>
      <c r="F355" s="0" t="s">
        <v>3380</v>
      </c>
      <c r="G355" s="0" t="s">
        <v>4352</v>
      </c>
    </row>
    <row customHeight="1" ht="11.25">
      <c r="A356" s="486" t="s">
        <v>16</v>
      </c>
      <c r="B356" s="0" t="s">
        <v>4353</v>
      </c>
      <c r="C356" s="0" t="s">
        <v>4354</v>
      </c>
      <c r="D356" s="0" t="s">
        <v>4355</v>
      </c>
      <c r="E356" s="0" t="s">
        <v>4356</v>
      </c>
      <c r="F356" s="0" t="s">
        <v>3380</v>
      </c>
      <c r="G356" s="0" t="s">
        <v>4357</v>
      </c>
    </row>
    <row customHeight="1" ht="11.25">
      <c r="A357" s="486" t="s">
        <v>16</v>
      </c>
      <c r="B357" s="0" t="s">
        <v>4353</v>
      </c>
      <c r="C357" s="0" t="s">
        <v>4354</v>
      </c>
      <c r="D357" s="0" t="s">
        <v>4358</v>
      </c>
      <c r="E357" s="0" t="s">
        <v>4359</v>
      </c>
      <c r="F357" s="0" t="s">
        <v>3380</v>
      </c>
      <c r="G357" s="0" t="s">
        <v>4360</v>
      </c>
    </row>
    <row customHeight="1" ht="11.25">
      <c r="A358" s="486" t="s">
        <v>16</v>
      </c>
      <c r="B358" s="0" t="s">
        <v>4353</v>
      </c>
      <c r="C358" s="0" t="s">
        <v>4354</v>
      </c>
      <c r="D358" s="0" t="s">
        <v>4361</v>
      </c>
      <c r="E358" s="0" t="s">
        <v>4362</v>
      </c>
      <c r="F358" s="0" t="s">
        <v>3380</v>
      </c>
      <c r="G358" s="0" t="s">
        <v>4363</v>
      </c>
    </row>
    <row customHeight="1" ht="11.25">
      <c r="A359" s="486" t="s">
        <v>16</v>
      </c>
      <c r="B359" s="0" t="s">
        <v>4353</v>
      </c>
      <c r="C359" s="0" t="s">
        <v>4354</v>
      </c>
      <c r="D359" s="0" t="s">
        <v>4003</v>
      </c>
      <c r="E359" s="0" t="s">
        <v>4364</v>
      </c>
      <c r="F359" s="0" t="s">
        <v>3380</v>
      </c>
      <c r="G359" s="0" t="s">
        <v>4365</v>
      </c>
    </row>
    <row customHeight="1" ht="11.25">
      <c r="A360" s="486" t="s">
        <v>16</v>
      </c>
      <c r="B360" s="0" t="s">
        <v>4353</v>
      </c>
      <c r="C360" s="0" t="s">
        <v>4354</v>
      </c>
      <c r="D360" s="0" t="s">
        <v>3747</v>
      </c>
      <c r="E360" s="0" t="s">
        <v>4366</v>
      </c>
      <c r="F360" s="0" t="s">
        <v>3380</v>
      </c>
      <c r="G360" s="0" t="s">
        <v>4367</v>
      </c>
    </row>
    <row customHeight="1" ht="11.25">
      <c r="A361" s="486" t="s">
        <v>16</v>
      </c>
      <c r="B361" s="0" t="s">
        <v>4353</v>
      </c>
      <c r="C361" s="0" t="s">
        <v>4354</v>
      </c>
      <c r="D361" s="0" t="s">
        <v>4353</v>
      </c>
      <c r="E361" s="0" t="s">
        <v>4354</v>
      </c>
      <c r="F361" s="0" t="s">
        <v>3377</v>
      </c>
      <c r="G361" s="0" t="s">
        <v>4368</v>
      </c>
    </row>
    <row customHeight="1" ht="11.25">
      <c r="A362" s="486" t="s">
        <v>16</v>
      </c>
      <c r="B362" s="0" t="s">
        <v>4353</v>
      </c>
      <c r="C362" s="0" t="s">
        <v>4354</v>
      </c>
      <c r="D362" s="0" t="s">
        <v>4369</v>
      </c>
      <c r="E362" s="0" t="s">
        <v>4370</v>
      </c>
      <c r="F362" s="0" t="s">
        <v>3380</v>
      </c>
      <c r="G362" s="0" t="s">
        <v>4371</v>
      </c>
    </row>
    <row customHeight="1" ht="11.25">
      <c r="A363" s="486" t="s">
        <v>16</v>
      </c>
      <c r="B363" s="0" t="s">
        <v>4372</v>
      </c>
      <c r="C363" s="0" t="s">
        <v>4373</v>
      </c>
      <c r="D363" s="0" t="s">
        <v>4293</v>
      </c>
      <c r="E363" s="0" t="s">
        <v>4374</v>
      </c>
      <c r="F363" s="0" t="s">
        <v>3380</v>
      </c>
      <c r="G363" s="0" t="s">
        <v>4375</v>
      </c>
    </row>
    <row customHeight="1" ht="11.25">
      <c r="A364" s="486" t="s">
        <v>16</v>
      </c>
      <c r="B364" s="0" t="s">
        <v>4372</v>
      </c>
      <c r="C364" s="0" t="s">
        <v>4373</v>
      </c>
      <c r="D364" s="0" t="s">
        <v>4376</v>
      </c>
      <c r="E364" s="0" t="s">
        <v>4377</v>
      </c>
      <c r="F364" s="0" t="s">
        <v>3380</v>
      </c>
      <c r="G364" s="0" t="s">
        <v>4378</v>
      </c>
    </row>
    <row customHeight="1" ht="11.25">
      <c r="A365" s="486" t="s">
        <v>16</v>
      </c>
      <c r="B365" s="0" t="s">
        <v>4372</v>
      </c>
      <c r="C365" s="0" t="s">
        <v>4373</v>
      </c>
      <c r="D365" s="0" t="s">
        <v>3982</v>
      </c>
      <c r="E365" s="0" t="s">
        <v>4379</v>
      </c>
      <c r="F365" s="0" t="s">
        <v>3380</v>
      </c>
      <c r="G365" s="0" t="s">
        <v>4380</v>
      </c>
    </row>
    <row customHeight="1" ht="11.25">
      <c r="A366" s="486" t="s">
        <v>16</v>
      </c>
      <c r="B366" s="0" t="s">
        <v>4372</v>
      </c>
      <c r="C366" s="0" t="s">
        <v>4373</v>
      </c>
      <c r="D366" s="0" t="s">
        <v>4381</v>
      </c>
      <c r="E366" s="0" t="s">
        <v>4382</v>
      </c>
      <c r="F366" s="0" t="s">
        <v>3380</v>
      </c>
      <c r="G366" s="0" t="s">
        <v>4383</v>
      </c>
    </row>
    <row customHeight="1" ht="11.25">
      <c r="A367" s="486" t="s">
        <v>16</v>
      </c>
      <c r="B367" s="0" t="s">
        <v>4372</v>
      </c>
      <c r="C367" s="0" t="s">
        <v>4373</v>
      </c>
      <c r="D367" s="0" t="s">
        <v>4384</v>
      </c>
      <c r="E367" s="0" t="s">
        <v>4385</v>
      </c>
      <c r="F367" s="0" t="s">
        <v>3380</v>
      </c>
      <c r="G367" s="0" t="s">
        <v>4386</v>
      </c>
    </row>
    <row customHeight="1" ht="11.25">
      <c r="A368" s="486" t="s">
        <v>16</v>
      </c>
      <c r="B368" s="0" t="s">
        <v>4372</v>
      </c>
      <c r="C368" s="0" t="s">
        <v>4373</v>
      </c>
      <c r="D368" s="0" t="s">
        <v>3450</v>
      </c>
      <c r="E368" s="0" t="s">
        <v>4387</v>
      </c>
      <c r="F368" s="0" t="s">
        <v>3380</v>
      </c>
      <c r="G368" s="0" t="s">
        <v>4388</v>
      </c>
    </row>
    <row customHeight="1" ht="11.25">
      <c r="A369" s="486" t="s">
        <v>16</v>
      </c>
      <c r="B369" s="0" t="s">
        <v>4372</v>
      </c>
      <c r="C369" s="0" t="s">
        <v>4373</v>
      </c>
      <c r="D369" s="0" t="s">
        <v>4389</v>
      </c>
      <c r="E369" s="0" t="s">
        <v>4390</v>
      </c>
      <c r="F369" s="0" t="s">
        <v>3380</v>
      </c>
      <c r="G369" s="0" t="s">
        <v>4391</v>
      </c>
    </row>
    <row customHeight="1" ht="11.25">
      <c r="A370" s="486" t="s">
        <v>16</v>
      </c>
      <c r="B370" s="0" t="s">
        <v>4372</v>
      </c>
      <c r="C370" s="0" t="s">
        <v>4373</v>
      </c>
      <c r="D370" s="0" t="s">
        <v>4392</v>
      </c>
      <c r="E370" s="0" t="s">
        <v>4393</v>
      </c>
      <c r="F370" s="0" t="s">
        <v>3380</v>
      </c>
      <c r="G370" s="0" t="s">
        <v>4394</v>
      </c>
    </row>
    <row customHeight="1" ht="11.25">
      <c r="A371" s="486" t="s">
        <v>16</v>
      </c>
      <c r="B371" s="0" t="s">
        <v>4372</v>
      </c>
      <c r="C371" s="0" t="s">
        <v>4373</v>
      </c>
      <c r="D371" s="0" t="s">
        <v>4372</v>
      </c>
      <c r="E371" s="0" t="s">
        <v>4373</v>
      </c>
      <c r="F371" s="0" t="s">
        <v>3377</v>
      </c>
      <c r="G371" s="0" t="s">
        <v>4395</v>
      </c>
    </row>
    <row customHeight="1" ht="11.25">
      <c r="A372" s="486" t="s">
        <v>16</v>
      </c>
      <c r="B372" s="0" t="s">
        <v>4372</v>
      </c>
      <c r="C372" s="0" t="s">
        <v>4373</v>
      </c>
      <c r="D372" s="0" t="s">
        <v>4396</v>
      </c>
      <c r="E372" s="0" t="s">
        <v>4397</v>
      </c>
      <c r="F372" s="0" t="s">
        <v>3419</v>
      </c>
      <c r="G372" s="0" t="s">
        <v>4398</v>
      </c>
    </row>
    <row customHeight="1" ht="11.25">
      <c r="A373" s="486" t="s">
        <v>16</v>
      </c>
      <c r="B373" s="0" t="s">
        <v>4372</v>
      </c>
      <c r="C373" s="0" t="s">
        <v>4373</v>
      </c>
      <c r="D373" s="0" t="s">
        <v>4399</v>
      </c>
      <c r="E373" s="0" t="s">
        <v>4400</v>
      </c>
      <c r="F373" s="0" t="s">
        <v>3380</v>
      </c>
      <c r="G373" s="0" t="s">
        <v>4401</v>
      </c>
    </row>
    <row customHeight="1" ht="11.25">
      <c r="A374" s="486" t="s">
        <v>16</v>
      </c>
      <c r="B374" s="0" t="s">
        <v>4372</v>
      </c>
      <c r="C374" s="0" t="s">
        <v>4373</v>
      </c>
      <c r="D374" s="0" t="s">
        <v>4402</v>
      </c>
      <c r="E374" s="0" t="s">
        <v>4403</v>
      </c>
      <c r="F374" s="0" t="s">
        <v>3380</v>
      </c>
      <c r="G374" s="0" t="s">
        <v>4404</v>
      </c>
    </row>
    <row customHeight="1" ht="11.25">
      <c r="A375" s="486" t="s">
        <v>16</v>
      </c>
      <c r="B375" s="0" t="s">
        <v>4405</v>
      </c>
      <c r="C375" s="0" t="s">
        <v>4406</v>
      </c>
      <c r="D375" s="0" t="s">
        <v>4407</v>
      </c>
      <c r="E375" s="0" t="s">
        <v>4408</v>
      </c>
      <c r="F375" s="0" t="s">
        <v>3380</v>
      </c>
      <c r="G375" s="0" t="s">
        <v>4409</v>
      </c>
    </row>
    <row customHeight="1" ht="11.25">
      <c r="A376" s="486" t="s">
        <v>16</v>
      </c>
      <c r="B376" s="0" t="s">
        <v>4405</v>
      </c>
      <c r="C376" s="0" t="s">
        <v>4406</v>
      </c>
      <c r="D376" s="0" t="s">
        <v>4410</v>
      </c>
      <c r="E376" s="0" t="s">
        <v>4411</v>
      </c>
      <c r="F376" s="0" t="s">
        <v>3380</v>
      </c>
      <c r="G376" s="0" t="s">
        <v>4412</v>
      </c>
    </row>
    <row customHeight="1" ht="11.25">
      <c r="A377" s="486" t="s">
        <v>16</v>
      </c>
      <c r="B377" s="0" t="s">
        <v>4405</v>
      </c>
      <c r="C377" s="0" t="s">
        <v>4406</v>
      </c>
      <c r="D377" s="0" t="s">
        <v>4413</v>
      </c>
      <c r="E377" s="0" t="s">
        <v>4414</v>
      </c>
      <c r="F377" s="0" t="s">
        <v>3380</v>
      </c>
      <c r="G377" s="0" t="s">
        <v>4415</v>
      </c>
    </row>
    <row customHeight="1" ht="11.25">
      <c r="A378" s="486" t="s">
        <v>16</v>
      </c>
      <c r="B378" s="0" t="s">
        <v>4405</v>
      </c>
      <c r="C378" s="0" t="s">
        <v>4406</v>
      </c>
      <c r="D378" s="0" t="s">
        <v>4416</v>
      </c>
      <c r="E378" s="0" t="s">
        <v>4417</v>
      </c>
      <c r="F378" s="0" t="s">
        <v>3380</v>
      </c>
      <c r="G378" s="0" t="s">
        <v>4418</v>
      </c>
    </row>
    <row customHeight="1" ht="11.25">
      <c r="A379" s="486" t="s">
        <v>16</v>
      </c>
      <c r="B379" s="0" t="s">
        <v>4405</v>
      </c>
      <c r="C379" s="0" t="s">
        <v>4406</v>
      </c>
      <c r="D379" s="0" t="s">
        <v>4419</v>
      </c>
      <c r="E379" s="0" t="s">
        <v>4420</v>
      </c>
      <c r="F379" s="0" t="s">
        <v>3380</v>
      </c>
      <c r="G379" s="0" t="s">
        <v>4421</v>
      </c>
    </row>
    <row customHeight="1" ht="11.25">
      <c r="A380" s="486" t="s">
        <v>16</v>
      </c>
      <c r="B380" s="0" t="s">
        <v>4405</v>
      </c>
      <c r="C380" s="0" t="s">
        <v>4406</v>
      </c>
      <c r="D380" s="0" t="s">
        <v>4422</v>
      </c>
      <c r="E380" s="0" t="s">
        <v>4423</v>
      </c>
      <c r="F380" s="0" t="s">
        <v>3380</v>
      </c>
      <c r="G380" s="0" t="s">
        <v>4424</v>
      </c>
    </row>
    <row customHeight="1" ht="11.25">
      <c r="A381" s="486" t="s">
        <v>16</v>
      </c>
      <c r="B381" s="0" t="s">
        <v>4405</v>
      </c>
      <c r="C381" s="0" t="s">
        <v>4406</v>
      </c>
      <c r="D381" s="0" t="s">
        <v>4425</v>
      </c>
      <c r="E381" s="0" t="s">
        <v>4426</v>
      </c>
      <c r="F381" s="0" t="s">
        <v>3380</v>
      </c>
      <c r="G381" s="0" t="s">
        <v>4427</v>
      </c>
    </row>
    <row customHeight="1" ht="11.25">
      <c r="A382" s="486" t="s">
        <v>16</v>
      </c>
      <c r="B382" s="0" t="s">
        <v>4405</v>
      </c>
      <c r="C382" s="0" t="s">
        <v>4406</v>
      </c>
      <c r="D382" s="0" t="s">
        <v>4405</v>
      </c>
      <c r="E382" s="0" t="s">
        <v>4406</v>
      </c>
      <c r="F382" s="0" t="s">
        <v>3377</v>
      </c>
      <c r="G382" s="0" t="s">
        <v>4428</v>
      </c>
    </row>
    <row customHeight="1" ht="11.25">
      <c r="A383" s="486" t="s">
        <v>16</v>
      </c>
      <c r="B383" s="0" t="s">
        <v>4405</v>
      </c>
      <c r="C383" s="0" t="s">
        <v>4406</v>
      </c>
      <c r="D383" s="0" t="s">
        <v>4429</v>
      </c>
      <c r="E383" s="0" t="s">
        <v>4430</v>
      </c>
      <c r="F383" s="0" t="s">
        <v>3419</v>
      </c>
      <c r="G383" s="0" t="s">
        <v>4431</v>
      </c>
    </row>
    <row customHeight="1" ht="11.25">
      <c r="A384" s="486" t="s">
        <v>16</v>
      </c>
      <c r="B384" s="0" t="s">
        <v>4405</v>
      </c>
      <c r="C384" s="0" t="s">
        <v>4406</v>
      </c>
      <c r="D384" s="0" t="s">
        <v>4432</v>
      </c>
      <c r="E384" s="0" t="s">
        <v>4433</v>
      </c>
      <c r="F384" s="0" t="s">
        <v>3380</v>
      </c>
      <c r="G384" s="0" t="s">
        <v>4434</v>
      </c>
    </row>
    <row customHeight="1" ht="11.25">
      <c r="A385" s="486" t="s">
        <v>16</v>
      </c>
      <c r="B385" s="0" t="s">
        <v>4405</v>
      </c>
      <c r="C385" s="0" t="s">
        <v>4406</v>
      </c>
      <c r="D385" s="0" t="s">
        <v>4435</v>
      </c>
      <c r="E385" s="0" t="s">
        <v>4436</v>
      </c>
      <c r="F385" s="0" t="s">
        <v>3380</v>
      </c>
      <c r="G385" s="0" t="s">
        <v>4437</v>
      </c>
    </row>
    <row customHeight="1" ht="11.25">
      <c r="A386" s="486" t="s">
        <v>16</v>
      </c>
      <c r="B386" s="0" t="s">
        <v>4438</v>
      </c>
      <c r="C386" s="0" t="s">
        <v>4439</v>
      </c>
      <c r="D386" s="0" t="s">
        <v>4440</v>
      </c>
      <c r="E386" s="0" t="s">
        <v>4441</v>
      </c>
      <c r="F386" s="0" t="s">
        <v>3380</v>
      </c>
      <c r="G386" s="0" t="s">
        <v>4442</v>
      </c>
    </row>
    <row customHeight="1" ht="11.25">
      <c r="A387" s="486" t="s">
        <v>16</v>
      </c>
      <c r="B387" s="0" t="s">
        <v>4438</v>
      </c>
      <c r="C387" s="0" t="s">
        <v>4439</v>
      </c>
      <c r="D387" s="0" t="s">
        <v>4438</v>
      </c>
      <c r="E387" s="0" t="s">
        <v>4439</v>
      </c>
      <c r="F387" s="0" t="s">
        <v>3377</v>
      </c>
      <c r="G387" s="0" t="s">
        <v>4443</v>
      </c>
    </row>
    <row customHeight="1" ht="11.25">
      <c r="A388" s="486" t="s">
        <v>16</v>
      </c>
      <c r="B388" s="0" t="s">
        <v>4438</v>
      </c>
      <c r="C388" s="0" t="s">
        <v>4439</v>
      </c>
      <c r="D388" s="0" t="s">
        <v>4444</v>
      </c>
      <c r="E388" s="0" t="s">
        <v>4445</v>
      </c>
      <c r="F388" s="0" t="s">
        <v>3380</v>
      </c>
      <c r="G388" s="0" t="s">
        <v>4446</v>
      </c>
    </row>
    <row customHeight="1" ht="11.25">
      <c r="A389" s="486" t="s">
        <v>16</v>
      </c>
      <c r="B389" s="0" t="s">
        <v>4438</v>
      </c>
      <c r="C389" s="0" t="s">
        <v>4439</v>
      </c>
      <c r="D389" s="0" t="s">
        <v>4447</v>
      </c>
      <c r="E389" s="0" t="s">
        <v>4448</v>
      </c>
      <c r="F389" s="0" t="s">
        <v>3380</v>
      </c>
      <c r="G389" s="0" t="s">
        <v>4449</v>
      </c>
    </row>
    <row customHeight="1" ht="11.25">
      <c r="A390" s="486" t="s">
        <v>16</v>
      </c>
      <c r="B390" s="0" t="s">
        <v>4450</v>
      </c>
      <c r="C390" s="0" t="s">
        <v>4451</v>
      </c>
      <c r="D390" s="0" t="s">
        <v>4452</v>
      </c>
      <c r="E390" s="0" t="s">
        <v>4453</v>
      </c>
      <c r="F390" s="0" t="s">
        <v>3380</v>
      </c>
      <c r="G390" s="0" t="s">
        <v>4454</v>
      </c>
    </row>
    <row customHeight="1" ht="11.25">
      <c r="A391" s="486" t="s">
        <v>16</v>
      </c>
      <c r="B391" s="0" t="s">
        <v>4450</v>
      </c>
      <c r="C391" s="0" t="s">
        <v>4451</v>
      </c>
      <c r="D391" s="0" t="s">
        <v>4455</v>
      </c>
      <c r="E391" s="0" t="s">
        <v>4456</v>
      </c>
      <c r="F391" s="0" t="s">
        <v>3380</v>
      </c>
      <c r="G391" s="0" t="s">
        <v>4457</v>
      </c>
    </row>
    <row customHeight="1" ht="11.25">
      <c r="A392" s="486" t="s">
        <v>16</v>
      </c>
      <c r="B392" s="0" t="s">
        <v>4450</v>
      </c>
      <c r="C392" s="0" t="s">
        <v>4451</v>
      </c>
      <c r="D392" s="0" t="s">
        <v>4458</v>
      </c>
      <c r="E392" s="0" t="s">
        <v>4459</v>
      </c>
      <c r="F392" s="0" t="s">
        <v>3380</v>
      </c>
      <c r="G392" s="0" t="s">
        <v>4460</v>
      </c>
    </row>
    <row customHeight="1" ht="11.25">
      <c r="A393" s="486" t="s">
        <v>16</v>
      </c>
      <c r="B393" s="0" t="s">
        <v>4450</v>
      </c>
      <c r="C393" s="0" t="s">
        <v>4451</v>
      </c>
      <c r="D393" s="0" t="s">
        <v>4461</v>
      </c>
      <c r="E393" s="0" t="s">
        <v>4462</v>
      </c>
      <c r="F393" s="0" t="s">
        <v>3380</v>
      </c>
      <c r="G393" s="0" t="s">
        <v>4463</v>
      </c>
    </row>
    <row customHeight="1" ht="11.25">
      <c r="A394" s="486" t="s">
        <v>16</v>
      </c>
      <c r="B394" s="0" t="s">
        <v>4450</v>
      </c>
      <c r="C394" s="0" t="s">
        <v>4451</v>
      </c>
      <c r="D394" s="0" t="s">
        <v>4464</v>
      </c>
      <c r="E394" s="0" t="s">
        <v>4465</v>
      </c>
      <c r="F394" s="0" t="s">
        <v>3380</v>
      </c>
      <c r="G394" s="0" t="s">
        <v>4466</v>
      </c>
    </row>
    <row customHeight="1" ht="11.25">
      <c r="A395" s="486" t="s">
        <v>16</v>
      </c>
      <c r="B395" s="0" t="s">
        <v>4450</v>
      </c>
      <c r="C395" s="0" t="s">
        <v>4451</v>
      </c>
      <c r="D395" s="0" t="s">
        <v>4467</v>
      </c>
      <c r="E395" s="0" t="s">
        <v>4468</v>
      </c>
      <c r="F395" s="0" t="s">
        <v>3380</v>
      </c>
      <c r="G395" s="0" t="s">
        <v>4469</v>
      </c>
    </row>
    <row customHeight="1" ht="11.25">
      <c r="A396" s="486" t="s">
        <v>16</v>
      </c>
      <c r="B396" s="0" t="s">
        <v>4450</v>
      </c>
      <c r="C396" s="0" t="s">
        <v>4451</v>
      </c>
      <c r="D396" s="0" t="s">
        <v>3811</v>
      </c>
      <c r="E396" s="0" t="s">
        <v>4470</v>
      </c>
      <c r="F396" s="0" t="s">
        <v>3380</v>
      </c>
      <c r="G396" s="0" t="s">
        <v>4471</v>
      </c>
    </row>
    <row customHeight="1" ht="11.25">
      <c r="A397" s="486" t="s">
        <v>16</v>
      </c>
      <c r="B397" s="0" t="s">
        <v>4450</v>
      </c>
      <c r="C397" s="0" t="s">
        <v>4451</v>
      </c>
      <c r="D397" s="0" t="s">
        <v>4472</v>
      </c>
      <c r="E397" s="0" t="s">
        <v>4473</v>
      </c>
      <c r="F397" s="0" t="s">
        <v>3380</v>
      </c>
      <c r="G397" s="0" t="s">
        <v>4474</v>
      </c>
    </row>
    <row customHeight="1" ht="11.25">
      <c r="A398" s="486" t="s">
        <v>16</v>
      </c>
      <c r="B398" s="0" t="s">
        <v>4450</v>
      </c>
      <c r="C398" s="0" t="s">
        <v>4451</v>
      </c>
      <c r="D398" s="0" t="s">
        <v>4475</v>
      </c>
      <c r="E398" s="0" t="s">
        <v>4476</v>
      </c>
      <c r="F398" s="0" t="s">
        <v>3380</v>
      </c>
      <c r="G398" s="0" t="s">
        <v>4477</v>
      </c>
    </row>
    <row customHeight="1" ht="11.25">
      <c r="A399" s="486" t="s">
        <v>16</v>
      </c>
      <c r="B399" s="0" t="s">
        <v>4450</v>
      </c>
      <c r="C399" s="0" t="s">
        <v>4451</v>
      </c>
      <c r="D399" s="0" t="s">
        <v>4450</v>
      </c>
      <c r="E399" s="0" t="s">
        <v>4451</v>
      </c>
      <c r="F399" s="0" t="s">
        <v>3377</v>
      </c>
      <c r="G399" s="0" t="s">
        <v>4478</v>
      </c>
    </row>
    <row customHeight="1" ht="11.25">
      <c r="A400" s="486" t="s">
        <v>16</v>
      </c>
      <c r="B400" s="0" t="s">
        <v>4450</v>
      </c>
      <c r="C400" s="0" t="s">
        <v>4451</v>
      </c>
      <c r="D400" s="0" t="s">
        <v>4479</v>
      </c>
      <c r="E400" s="0" t="s">
        <v>4480</v>
      </c>
      <c r="F400" s="0" t="s">
        <v>3380</v>
      </c>
      <c r="G400" s="0" t="s">
        <v>4481</v>
      </c>
    </row>
    <row customHeight="1" ht="11.25">
      <c r="A401" s="486" t="s">
        <v>16</v>
      </c>
      <c r="B401" s="0" t="s">
        <v>4482</v>
      </c>
      <c r="C401" s="0" t="s">
        <v>4483</v>
      </c>
      <c r="D401" s="0" t="s">
        <v>4484</v>
      </c>
      <c r="E401" s="0" t="s">
        <v>4485</v>
      </c>
      <c r="F401" s="0" t="s">
        <v>3380</v>
      </c>
      <c r="G401" s="0" t="s">
        <v>4486</v>
      </c>
    </row>
    <row customHeight="1" ht="11.25">
      <c r="A402" s="486" t="s">
        <v>16</v>
      </c>
      <c r="B402" s="0" t="s">
        <v>4482</v>
      </c>
      <c r="C402" s="0" t="s">
        <v>4483</v>
      </c>
      <c r="D402" s="0" t="s">
        <v>4487</v>
      </c>
      <c r="E402" s="0" t="s">
        <v>4488</v>
      </c>
      <c r="F402" s="0" t="s">
        <v>3380</v>
      </c>
      <c r="G402" s="0" t="s">
        <v>4489</v>
      </c>
    </row>
    <row customHeight="1" ht="11.25">
      <c r="A403" s="486" t="s">
        <v>16</v>
      </c>
      <c r="B403" s="0" t="s">
        <v>4482</v>
      </c>
      <c r="C403" s="0" t="s">
        <v>4483</v>
      </c>
      <c r="D403" s="0" t="s">
        <v>4490</v>
      </c>
      <c r="E403" s="0" t="s">
        <v>4491</v>
      </c>
      <c r="F403" s="0" t="s">
        <v>3380</v>
      </c>
      <c r="G403" s="0" t="s">
        <v>4492</v>
      </c>
    </row>
    <row customHeight="1" ht="11.25">
      <c r="A404" s="486" t="s">
        <v>16</v>
      </c>
      <c r="B404" s="0" t="s">
        <v>4482</v>
      </c>
      <c r="C404" s="0" t="s">
        <v>4483</v>
      </c>
      <c r="D404" s="0" t="s">
        <v>4493</v>
      </c>
      <c r="E404" s="0" t="s">
        <v>4494</v>
      </c>
      <c r="F404" s="0" t="s">
        <v>3380</v>
      </c>
      <c r="G404" s="0" t="s">
        <v>4495</v>
      </c>
    </row>
    <row customHeight="1" ht="11.25">
      <c r="A405" s="486" t="s">
        <v>16</v>
      </c>
      <c r="B405" s="0" t="s">
        <v>4482</v>
      </c>
      <c r="C405" s="0" t="s">
        <v>4483</v>
      </c>
      <c r="D405" s="0" t="s">
        <v>4496</v>
      </c>
      <c r="E405" s="0" t="s">
        <v>4497</v>
      </c>
      <c r="F405" s="0" t="s">
        <v>3380</v>
      </c>
      <c r="G405" s="0" t="s">
        <v>4498</v>
      </c>
    </row>
    <row customHeight="1" ht="11.25">
      <c r="A406" s="486" t="s">
        <v>16</v>
      </c>
      <c r="B406" s="0" t="s">
        <v>4482</v>
      </c>
      <c r="C406" s="0" t="s">
        <v>4483</v>
      </c>
      <c r="D406" s="0" t="s">
        <v>4499</v>
      </c>
      <c r="E406" s="0" t="s">
        <v>4500</v>
      </c>
      <c r="F406" s="0" t="s">
        <v>3380</v>
      </c>
      <c r="G406" s="0" t="s">
        <v>4501</v>
      </c>
    </row>
    <row customHeight="1" ht="11.25">
      <c r="A407" s="486" t="s">
        <v>16</v>
      </c>
      <c r="B407" s="0" t="s">
        <v>4482</v>
      </c>
      <c r="C407" s="0" t="s">
        <v>4483</v>
      </c>
      <c r="D407" s="0" t="s">
        <v>3911</v>
      </c>
      <c r="E407" s="0" t="s">
        <v>4502</v>
      </c>
      <c r="F407" s="0" t="s">
        <v>3380</v>
      </c>
      <c r="G407" s="0" t="s">
        <v>4503</v>
      </c>
    </row>
    <row customHeight="1" ht="11.25">
      <c r="A408" s="486" t="s">
        <v>16</v>
      </c>
      <c r="B408" s="0" t="s">
        <v>4482</v>
      </c>
      <c r="C408" s="0" t="s">
        <v>4483</v>
      </c>
      <c r="D408" s="0" t="s">
        <v>4504</v>
      </c>
      <c r="E408" s="0" t="s">
        <v>4505</v>
      </c>
      <c r="F408" s="0" t="s">
        <v>3380</v>
      </c>
      <c r="G408" s="0" t="s">
        <v>4506</v>
      </c>
    </row>
    <row customHeight="1" ht="11.25">
      <c r="A409" s="486" t="s">
        <v>16</v>
      </c>
      <c r="B409" s="0" t="s">
        <v>4482</v>
      </c>
      <c r="C409" s="0" t="s">
        <v>4483</v>
      </c>
      <c r="D409" s="0" t="s">
        <v>4317</v>
      </c>
      <c r="E409" s="0" t="s">
        <v>4507</v>
      </c>
      <c r="F409" s="0" t="s">
        <v>3380</v>
      </c>
      <c r="G409" s="0" t="s">
        <v>4508</v>
      </c>
    </row>
    <row customHeight="1" ht="11.25">
      <c r="A410" s="486" t="s">
        <v>16</v>
      </c>
      <c r="B410" s="0" t="s">
        <v>4482</v>
      </c>
      <c r="C410" s="0" t="s">
        <v>4483</v>
      </c>
      <c r="D410" s="0" t="s">
        <v>4482</v>
      </c>
      <c r="E410" s="0" t="s">
        <v>4483</v>
      </c>
      <c r="F410" s="0" t="s">
        <v>3377</v>
      </c>
      <c r="G410" s="0" t="s">
        <v>4509</v>
      </c>
    </row>
    <row customHeight="1" ht="11.25">
      <c r="A411" s="486" t="s">
        <v>16</v>
      </c>
      <c r="B411" s="0" t="s">
        <v>4482</v>
      </c>
      <c r="C411" s="0" t="s">
        <v>4483</v>
      </c>
      <c r="D411" s="0" t="s">
        <v>4510</v>
      </c>
      <c r="E411" s="0" t="s">
        <v>4511</v>
      </c>
      <c r="F411" s="0" t="s">
        <v>3380</v>
      </c>
      <c r="G411" s="0" t="s">
        <v>4512</v>
      </c>
    </row>
    <row customHeight="1" ht="11.25">
      <c r="A412" s="486" t="s">
        <v>16</v>
      </c>
      <c r="B412" s="0" t="s">
        <v>4482</v>
      </c>
      <c r="C412" s="0" t="s">
        <v>4483</v>
      </c>
      <c r="D412" s="0" t="s">
        <v>4513</v>
      </c>
      <c r="E412" s="0" t="s">
        <v>4514</v>
      </c>
      <c r="F412" s="0" t="s">
        <v>3380</v>
      </c>
      <c r="G412" s="0" t="s">
        <v>4515</v>
      </c>
    </row>
    <row customHeight="1" ht="11.25">
      <c r="A413" s="486" t="s">
        <v>16</v>
      </c>
      <c r="B413" s="0" t="s">
        <v>4516</v>
      </c>
      <c r="C413" s="0" t="s">
        <v>4517</v>
      </c>
      <c r="D413" s="0" t="s">
        <v>4518</v>
      </c>
      <c r="E413" s="0" t="s">
        <v>4519</v>
      </c>
      <c r="F413" s="0" t="s">
        <v>3380</v>
      </c>
      <c r="G413" s="0" t="s">
        <v>4520</v>
      </c>
    </row>
    <row customHeight="1" ht="11.25">
      <c r="A414" s="486" t="s">
        <v>16</v>
      </c>
      <c r="B414" s="0" t="s">
        <v>4516</v>
      </c>
      <c r="C414" s="0" t="s">
        <v>4517</v>
      </c>
      <c r="D414" s="0" t="s">
        <v>4521</v>
      </c>
      <c r="E414" s="0" t="s">
        <v>4522</v>
      </c>
      <c r="F414" s="0" t="s">
        <v>3380</v>
      </c>
      <c r="G414" s="0" t="s">
        <v>4523</v>
      </c>
    </row>
    <row customHeight="1" ht="11.25">
      <c r="A415" s="486" t="s">
        <v>16</v>
      </c>
      <c r="B415" s="0" t="s">
        <v>4516</v>
      </c>
      <c r="C415" s="0" t="s">
        <v>4517</v>
      </c>
      <c r="D415" s="0" t="s">
        <v>4103</v>
      </c>
      <c r="E415" s="0" t="s">
        <v>4524</v>
      </c>
      <c r="F415" s="0" t="s">
        <v>3380</v>
      </c>
      <c r="G415" s="0" t="s">
        <v>4525</v>
      </c>
    </row>
    <row customHeight="1" ht="11.25">
      <c r="A416" s="486" t="s">
        <v>16</v>
      </c>
      <c r="B416" s="0" t="s">
        <v>4516</v>
      </c>
      <c r="C416" s="0" t="s">
        <v>4517</v>
      </c>
      <c r="D416" s="0" t="s">
        <v>4526</v>
      </c>
      <c r="E416" s="0" t="s">
        <v>4527</v>
      </c>
      <c r="F416" s="0" t="s">
        <v>3380</v>
      </c>
      <c r="G416" s="0" t="s">
        <v>4528</v>
      </c>
    </row>
    <row customHeight="1" ht="11.25">
      <c r="A417" s="486" t="s">
        <v>16</v>
      </c>
      <c r="B417" s="0" t="s">
        <v>4516</v>
      </c>
      <c r="C417" s="0" t="s">
        <v>4517</v>
      </c>
      <c r="D417" s="0" t="s">
        <v>4529</v>
      </c>
      <c r="E417" s="0" t="s">
        <v>4530</v>
      </c>
      <c r="F417" s="0" t="s">
        <v>3380</v>
      </c>
      <c r="G417" s="0" t="s">
        <v>4531</v>
      </c>
    </row>
    <row customHeight="1" ht="11.25">
      <c r="A418" s="486" t="s">
        <v>16</v>
      </c>
      <c r="B418" s="0" t="s">
        <v>4516</v>
      </c>
      <c r="C418" s="0" t="s">
        <v>4517</v>
      </c>
      <c r="D418" s="0" t="s">
        <v>4532</v>
      </c>
      <c r="E418" s="0" t="s">
        <v>4533</v>
      </c>
      <c r="F418" s="0" t="s">
        <v>3380</v>
      </c>
      <c r="G418" s="0" t="s">
        <v>4534</v>
      </c>
    </row>
    <row customHeight="1" ht="11.25">
      <c r="A419" s="486" t="s">
        <v>16</v>
      </c>
      <c r="B419" s="0" t="s">
        <v>4516</v>
      </c>
      <c r="C419" s="0" t="s">
        <v>4517</v>
      </c>
      <c r="D419" s="0" t="s">
        <v>4535</v>
      </c>
      <c r="E419" s="0" t="s">
        <v>4536</v>
      </c>
      <c r="F419" s="0" t="s">
        <v>3380</v>
      </c>
      <c r="G419" s="0" t="s">
        <v>4537</v>
      </c>
    </row>
    <row customHeight="1" ht="11.25">
      <c r="A420" s="486" t="s">
        <v>16</v>
      </c>
      <c r="B420" s="0" t="s">
        <v>4516</v>
      </c>
      <c r="C420" s="0" t="s">
        <v>4517</v>
      </c>
      <c r="D420" s="0" t="s">
        <v>4516</v>
      </c>
      <c r="E420" s="0" t="s">
        <v>4517</v>
      </c>
      <c r="F420" s="0" t="s">
        <v>3377</v>
      </c>
      <c r="G420" s="0" t="s">
        <v>4538</v>
      </c>
    </row>
    <row customHeight="1" ht="11.25">
      <c r="A421" s="486" t="s">
        <v>16</v>
      </c>
      <c r="B421" s="0" t="s">
        <v>4516</v>
      </c>
      <c r="C421" s="0" t="s">
        <v>4517</v>
      </c>
      <c r="D421" s="0" t="s">
        <v>4539</v>
      </c>
      <c r="E421" s="0" t="s">
        <v>4540</v>
      </c>
      <c r="F421" s="0" t="s">
        <v>3799</v>
      </c>
      <c r="G421" s="0" t="s">
        <v>4541</v>
      </c>
    </row>
    <row customHeight="1" ht="11.25">
      <c r="A422" s="486" t="s">
        <v>16</v>
      </c>
      <c r="B422" s="0" t="s">
        <v>4542</v>
      </c>
      <c r="C422" s="0" t="s">
        <v>4543</v>
      </c>
      <c r="D422" s="0" t="s">
        <v>3744</v>
      </c>
      <c r="E422" s="0" t="s">
        <v>4544</v>
      </c>
      <c r="F422" s="0" t="s">
        <v>3380</v>
      </c>
      <c r="G422" s="0" t="s">
        <v>4545</v>
      </c>
    </row>
    <row customHeight="1" ht="11.25">
      <c r="A423" s="486" t="s">
        <v>16</v>
      </c>
      <c r="B423" s="0" t="s">
        <v>4542</v>
      </c>
      <c r="C423" s="0" t="s">
        <v>4543</v>
      </c>
      <c r="D423" s="0" t="s">
        <v>4546</v>
      </c>
      <c r="E423" s="0" t="s">
        <v>4547</v>
      </c>
      <c r="F423" s="0" t="s">
        <v>3380</v>
      </c>
      <c r="G423" s="0" t="s">
        <v>4548</v>
      </c>
    </row>
    <row customHeight="1" ht="11.25">
      <c r="A424" s="486" t="s">
        <v>16</v>
      </c>
      <c r="B424" s="0" t="s">
        <v>4542</v>
      </c>
      <c r="C424" s="0" t="s">
        <v>4543</v>
      </c>
      <c r="D424" s="0" t="s">
        <v>3911</v>
      </c>
      <c r="E424" s="0" t="s">
        <v>4549</v>
      </c>
      <c r="F424" s="0" t="s">
        <v>3380</v>
      </c>
      <c r="G424" s="0" t="s">
        <v>4550</v>
      </c>
    </row>
    <row customHeight="1" ht="11.25">
      <c r="A425" s="486" t="s">
        <v>16</v>
      </c>
      <c r="B425" s="0" t="s">
        <v>4542</v>
      </c>
      <c r="C425" s="0" t="s">
        <v>4543</v>
      </c>
      <c r="D425" s="0" t="s">
        <v>4551</v>
      </c>
      <c r="E425" s="0" t="s">
        <v>4552</v>
      </c>
      <c r="F425" s="0" t="s">
        <v>3380</v>
      </c>
      <c r="G425" s="0" t="s">
        <v>4553</v>
      </c>
    </row>
    <row customHeight="1" ht="11.25">
      <c r="A426" s="486" t="s">
        <v>16</v>
      </c>
      <c r="B426" s="0" t="s">
        <v>4542</v>
      </c>
      <c r="C426" s="0" t="s">
        <v>4543</v>
      </c>
      <c r="D426" s="0" t="s">
        <v>4554</v>
      </c>
      <c r="E426" s="0" t="s">
        <v>4555</v>
      </c>
      <c r="F426" s="0" t="s">
        <v>3380</v>
      </c>
      <c r="G426" s="0" t="s">
        <v>4556</v>
      </c>
    </row>
    <row customHeight="1" ht="11.25">
      <c r="A427" s="486" t="s">
        <v>16</v>
      </c>
      <c r="B427" s="0" t="s">
        <v>4542</v>
      </c>
      <c r="C427" s="0" t="s">
        <v>4543</v>
      </c>
      <c r="D427" s="0" t="s">
        <v>4557</v>
      </c>
      <c r="E427" s="0" t="s">
        <v>4558</v>
      </c>
      <c r="F427" s="0" t="s">
        <v>3380</v>
      </c>
      <c r="G427" s="0" t="s">
        <v>4559</v>
      </c>
    </row>
    <row customHeight="1" ht="11.25">
      <c r="A428" s="486" t="s">
        <v>16</v>
      </c>
      <c r="B428" s="0" t="s">
        <v>4542</v>
      </c>
      <c r="C428" s="0" t="s">
        <v>4543</v>
      </c>
      <c r="D428" s="0" t="s">
        <v>4560</v>
      </c>
      <c r="E428" s="0" t="s">
        <v>4561</v>
      </c>
      <c r="F428" s="0" t="s">
        <v>3380</v>
      </c>
      <c r="G428" s="0" t="s">
        <v>4562</v>
      </c>
    </row>
    <row customHeight="1" ht="11.25">
      <c r="A429" s="486" t="s">
        <v>16</v>
      </c>
      <c r="B429" s="0" t="s">
        <v>4542</v>
      </c>
      <c r="C429" s="0" t="s">
        <v>4543</v>
      </c>
      <c r="D429" s="0" t="s">
        <v>4542</v>
      </c>
      <c r="E429" s="0" t="s">
        <v>4543</v>
      </c>
      <c r="F429" s="0" t="s">
        <v>3377</v>
      </c>
      <c r="G429" s="0" t="s">
        <v>4563</v>
      </c>
    </row>
    <row customHeight="1" ht="11.25">
      <c r="A430" s="486" t="s">
        <v>16</v>
      </c>
      <c r="B430" s="0" t="s">
        <v>4542</v>
      </c>
      <c r="C430" s="0" t="s">
        <v>4543</v>
      </c>
      <c r="D430" s="0" t="s">
        <v>4564</v>
      </c>
      <c r="E430" s="0" t="s">
        <v>4565</v>
      </c>
      <c r="F430" s="0" t="s">
        <v>3380</v>
      </c>
      <c r="G430" s="0" t="s">
        <v>4566</v>
      </c>
    </row>
    <row customHeight="1" ht="11.25">
      <c r="A431" s="486" t="s">
        <v>16</v>
      </c>
      <c r="B431" s="0" t="s">
        <v>4542</v>
      </c>
      <c r="C431" s="0" t="s">
        <v>4543</v>
      </c>
      <c r="D431" s="0" t="s">
        <v>4402</v>
      </c>
      <c r="E431" s="0" t="s">
        <v>4567</v>
      </c>
      <c r="F431" s="0" t="s">
        <v>3380</v>
      </c>
      <c r="G431" s="0" t="s">
        <v>4568</v>
      </c>
    </row>
    <row customHeight="1" ht="11.25">
      <c r="A432" s="486" t="s">
        <v>16</v>
      </c>
      <c r="B432" s="0" t="s">
        <v>4569</v>
      </c>
      <c r="C432" s="0" t="s">
        <v>4570</v>
      </c>
      <c r="D432" s="0" t="s">
        <v>3769</v>
      </c>
      <c r="E432" s="0" t="s">
        <v>4571</v>
      </c>
      <c r="F432" s="0" t="s">
        <v>3380</v>
      </c>
      <c r="G432" s="0" t="s">
        <v>4572</v>
      </c>
    </row>
    <row customHeight="1" ht="11.25">
      <c r="A433" s="486" t="s">
        <v>16</v>
      </c>
      <c r="B433" s="0" t="s">
        <v>4569</v>
      </c>
      <c r="C433" s="0" t="s">
        <v>4570</v>
      </c>
      <c r="D433" s="0" t="s">
        <v>4573</v>
      </c>
      <c r="E433" s="0" t="s">
        <v>4574</v>
      </c>
      <c r="F433" s="0" t="s">
        <v>3380</v>
      </c>
      <c r="G433" s="0" t="s">
        <v>4575</v>
      </c>
    </row>
    <row customHeight="1" ht="11.25">
      <c r="A434" s="486" t="s">
        <v>16</v>
      </c>
      <c r="B434" s="0" t="s">
        <v>4569</v>
      </c>
      <c r="C434" s="0" t="s">
        <v>4570</v>
      </c>
      <c r="D434" s="0" t="s">
        <v>4576</v>
      </c>
      <c r="E434" s="0" t="s">
        <v>4577</v>
      </c>
      <c r="F434" s="0" t="s">
        <v>3380</v>
      </c>
      <c r="G434" s="0" t="s">
        <v>4578</v>
      </c>
    </row>
    <row customHeight="1" ht="11.25">
      <c r="A435" s="486" t="s">
        <v>16</v>
      </c>
      <c r="B435" s="0" t="s">
        <v>4569</v>
      </c>
      <c r="C435" s="0" t="s">
        <v>4570</v>
      </c>
      <c r="D435" s="0" t="s">
        <v>4579</v>
      </c>
      <c r="E435" s="0" t="s">
        <v>4580</v>
      </c>
      <c r="F435" s="0" t="s">
        <v>3380</v>
      </c>
      <c r="G435" s="0" t="s">
        <v>4581</v>
      </c>
    </row>
    <row customHeight="1" ht="11.25">
      <c r="A436" s="486" t="s">
        <v>16</v>
      </c>
      <c r="B436" s="0" t="s">
        <v>4569</v>
      </c>
      <c r="C436" s="0" t="s">
        <v>4570</v>
      </c>
      <c r="D436" s="0" t="s">
        <v>4582</v>
      </c>
      <c r="E436" s="0" t="s">
        <v>4583</v>
      </c>
      <c r="F436" s="0" t="s">
        <v>3380</v>
      </c>
      <c r="G436" s="0" t="s">
        <v>4584</v>
      </c>
    </row>
    <row customHeight="1" ht="11.25">
      <c r="A437" s="486" t="s">
        <v>16</v>
      </c>
      <c r="B437" s="0" t="s">
        <v>4569</v>
      </c>
      <c r="C437" s="0" t="s">
        <v>4570</v>
      </c>
      <c r="D437" s="0" t="s">
        <v>4585</v>
      </c>
      <c r="E437" s="0" t="s">
        <v>4586</v>
      </c>
      <c r="F437" s="0" t="s">
        <v>3380</v>
      </c>
      <c r="G437" s="0" t="s">
        <v>4587</v>
      </c>
    </row>
    <row customHeight="1" ht="11.25">
      <c r="A438" s="486" t="s">
        <v>16</v>
      </c>
      <c r="B438" s="0" t="s">
        <v>4569</v>
      </c>
      <c r="C438" s="0" t="s">
        <v>4570</v>
      </c>
      <c r="D438" s="0" t="s">
        <v>4569</v>
      </c>
      <c r="E438" s="0" t="s">
        <v>4570</v>
      </c>
      <c r="F438" s="0" t="s">
        <v>3377</v>
      </c>
      <c r="G438" s="0" t="s">
        <v>4588</v>
      </c>
    </row>
    <row customHeight="1" ht="11.25">
      <c r="A439" s="486" t="s">
        <v>16</v>
      </c>
      <c r="B439" s="0" t="s">
        <v>4569</v>
      </c>
      <c r="C439" s="0" t="s">
        <v>4570</v>
      </c>
      <c r="D439" s="0" t="s">
        <v>4589</v>
      </c>
      <c r="E439" s="0" t="s">
        <v>4590</v>
      </c>
      <c r="F439" s="0" t="s">
        <v>3419</v>
      </c>
      <c r="G439" s="0" t="s">
        <v>4591</v>
      </c>
    </row>
    <row customHeight="1" ht="11.25">
      <c r="A440" s="486" t="s">
        <v>16</v>
      </c>
      <c r="B440" s="0" t="s">
        <v>4592</v>
      </c>
      <c r="C440" s="0" t="s">
        <v>4593</v>
      </c>
      <c r="D440" s="0" t="s">
        <v>4594</v>
      </c>
      <c r="E440" s="0" t="s">
        <v>4595</v>
      </c>
      <c r="F440" s="0" t="s">
        <v>3380</v>
      </c>
      <c r="G440" s="0" t="s">
        <v>4596</v>
      </c>
    </row>
    <row customHeight="1" ht="11.25">
      <c r="A441" s="486" t="s">
        <v>16</v>
      </c>
      <c r="B441" s="0" t="s">
        <v>4592</v>
      </c>
      <c r="C441" s="0" t="s">
        <v>4593</v>
      </c>
      <c r="D441" s="0" t="s">
        <v>3705</v>
      </c>
      <c r="E441" s="0" t="s">
        <v>4597</v>
      </c>
      <c r="F441" s="0" t="s">
        <v>3380</v>
      </c>
      <c r="G441" s="0" t="s">
        <v>4598</v>
      </c>
    </row>
    <row customHeight="1" ht="11.25">
      <c r="A442" s="486" t="s">
        <v>16</v>
      </c>
      <c r="B442" s="0" t="s">
        <v>4592</v>
      </c>
      <c r="C442" s="0" t="s">
        <v>4593</v>
      </c>
      <c r="D442" s="0" t="s">
        <v>4599</v>
      </c>
      <c r="E442" s="0" t="s">
        <v>4600</v>
      </c>
      <c r="F442" s="0" t="s">
        <v>3380</v>
      </c>
      <c r="G442" s="0" t="s">
        <v>4601</v>
      </c>
    </row>
    <row customHeight="1" ht="11.25">
      <c r="A443" s="486" t="s">
        <v>16</v>
      </c>
      <c r="B443" s="0" t="s">
        <v>4592</v>
      </c>
      <c r="C443" s="0" t="s">
        <v>4593</v>
      </c>
      <c r="D443" s="0" t="s">
        <v>3747</v>
      </c>
      <c r="E443" s="0" t="s">
        <v>4602</v>
      </c>
      <c r="F443" s="0" t="s">
        <v>3380</v>
      </c>
      <c r="G443" s="0" t="s">
        <v>4603</v>
      </c>
    </row>
    <row customHeight="1" ht="11.25">
      <c r="A444" s="486" t="s">
        <v>16</v>
      </c>
      <c r="B444" s="0" t="s">
        <v>4592</v>
      </c>
      <c r="C444" s="0" t="s">
        <v>4593</v>
      </c>
      <c r="D444" s="0" t="s">
        <v>4604</v>
      </c>
      <c r="E444" s="0" t="s">
        <v>4605</v>
      </c>
      <c r="F444" s="0" t="s">
        <v>3380</v>
      </c>
      <c r="G444" s="0" t="s">
        <v>4606</v>
      </c>
    </row>
    <row customHeight="1" ht="11.25">
      <c r="A445" s="486" t="s">
        <v>16</v>
      </c>
      <c r="B445" s="0" t="s">
        <v>4592</v>
      </c>
      <c r="C445" s="0" t="s">
        <v>4593</v>
      </c>
      <c r="D445" s="0" t="s">
        <v>4607</v>
      </c>
      <c r="E445" s="0" t="s">
        <v>4608</v>
      </c>
      <c r="F445" s="0" t="s">
        <v>3380</v>
      </c>
      <c r="G445" s="0" t="s">
        <v>4609</v>
      </c>
    </row>
    <row customHeight="1" ht="11.25">
      <c r="A446" s="486" t="s">
        <v>16</v>
      </c>
      <c r="B446" s="0" t="s">
        <v>4592</v>
      </c>
      <c r="C446" s="0" t="s">
        <v>4593</v>
      </c>
      <c r="D446" s="0" t="s">
        <v>4610</v>
      </c>
      <c r="E446" s="0" t="s">
        <v>4611</v>
      </c>
      <c r="F446" s="0" t="s">
        <v>3380</v>
      </c>
      <c r="G446" s="0" t="s">
        <v>4612</v>
      </c>
    </row>
    <row customHeight="1" ht="11.25">
      <c r="A447" s="486" t="s">
        <v>16</v>
      </c>
      <c r="B447" s="0" t="s">
        <v>4592</v>
      </c>
      <c r="C447" s="0" t="s">
        <v>4593</v>
      </c>
      <c r="D447" s="0" t="s">
        <v>4613</v>
      </c>
      <c r="E447" s="0" t="s">
        <v>4614</v>
      </c>
      <c r="F447" s="0" t="s">
        <v>3380</v>
      </c>
      <c r="G447" s="0" t="s">
        <v>4615</v>
      </c>
    </row>
    <row customHeight="1" ht="11.25">
      <c r="A448" s="486" t="s">
        <v>16</v>
      </c>
      <c r="B448" s="0" t="s">
        <v>4592</v>
      </c>
      <c r="C448" s="0" t="s">
        <v>4593</v>
      </c>
      <c r="D448" s="0" t="s">
        <v>4616</v>
      </c>
      <c r="E448" s="0" t="s">
        <v>4617</v>
      </c>
      <c r="F448" s="0" t="s">
        <v>3380</v>
      </c>
      <c r="G448" s="0" t="s">
        <v>4618</v>
      </c>
    </row>
    <row customHeight="1" ht="11.25">
      <c r="A449" s="486" t="s">
        <v>16</v>
      </c>
      <c r="B449" s="0" t="s">
        <v>4592</v>
      </c>
      <c r="C449" s="0" t="s">
        <v>4593</v>
      </c>
      <c r="D449" s="0" t="s">
        <v>4619</v>
      </c>
      <c r="E449" s="0" t="s">
        <v>4620</v>
      </c>
      <c r="F449" s="0" t="s">
        <v>3380</v>
      </c>
      <c r="G449" s="0" t="s">
        <v>4621</v>
      </c>
    </row>
    <row customHeight="1" ht="11.25">
      <c r="A450" s="486" t="s">
        <v>16</v>
      </c>
      <c r="B450" s="0" t="s">
        <v>4592</v>
      </c>
      <c r="C450" s="0" t="s">
        <v>4593</v>
      </c>
      <c r="D450" s="0" t="s">
        <v>4622</v>
      </c>
      <c r="E450" s="0" t="s">
        <v>4623</v>
      </c>
      <c r="F450" s="0" t="s">
        <v>3380</v>
      </c>
      <c r="G450" s="0" t="s">
        <v>4624</v>
      </c>
    </row>
    <row customHeight="1" ht="11.25">
      <c r="A451" s="486" t="s">
        <v>16</v>
      </c>
      <c r="B451" s="0" t="s">
        <v>4592</v>
      </c>
      <c r="C451" s="0" t="s">
        <v>4593</v>
      </c>
      <c r="D451" s="0" t="s">
        <v>4592</v>
      </c>
      <c r="E451" s="0" t="s">
        <v>4593</v>
      </c>
      <c r="F451" s="0" t="s">
        <v>3377</v>
      </c>
      <c r="G451" s="0" t="s">
        <v>4625</v>
      </c>
    </row>
    <row customHeight="1" ht="11.25">
      <c r="A452" s="486" t="s">
        <v>16</v>
      </c>
      <c r="B452" s="0" t="s">
        <v>4592</v>
      </c>
      <c r="C452" s="0" t="s">
        <v>4593</v>
      </c>
      <c r="D452" s="0" t="s">
        <v>4626</v>
      </c>
      <c r="E452" s="0" t="s">
        <v>4627</v>
      </c>
      <c r="F452" s="0" t="s">
        <v>3380</v>
      </c>
      <c r="G452" s="0" t="s">
        <v>4628</v>
      </c>
    </row>
    <row customHeight="1" ht="11.25">
      <c r="A453" s="486" t="s">
        <v>16</v>
      </c>
      <c r="B453" s="0" t="s">
        <v>4592</v>
      </c>
      <c r="C453" s="0" t="s">
        <v>4593</v>
      </c>
      <c r="D453" s="0" t="s">
        <v>4629</v>
      </c>
      <c r="E453" s="0" t="s">
        <v>4630</v>
      </c>
      <c r="F453" s="0" t="s">
        <v>3380</v>
      </c>
      <c r="G453" s="0" t="s">
        <v>4631</v>
      </c>
    </row>
    <row customHeight="1" ht="11.25">
      <c r="A454" s="486" t="s">
        <v>16</v>
      </c>
      <c r="B454" s="0" t="s">
        <v>4592</v>
      </c>
      <c r="C454" s="0" t="s">
        <v>4593</v>
      </c>
      <c r="D454" s="0" t="s">
        <v>4632</v>
      </c>
      <c r="E454" s="0" t="s">
        <v>4633</v>
      </c>
      <c r="F454" s="0" t="s">
        <v>3380</v>
      </c>
      <c r="G454" s="0" t="s">
        <v>4634</v>
      </c>
    </row>
    <row customHeight="1" ht="11.25">
      <c r="A455" s="486" t="s">
        <v>16</v>
      </c>
      <c r="B455" s="0" t="s">
        <v>4635</v>
      </c>
      <c r="C455" s="0" t="s">
        <v>4636</v>
      </c>
      <c r="D455" s="0" t="s">
        <v>4637</v>
      </c>
      <c r="E455" s="0" t="s">
        <v>4638</v>
      </c>
      <c r="F455" s="0" t="s">
        <v>3380</v>
      </c>
      <c r="G455" s="0" t="s">
        <v>4639</v>
      </c>
    </row>
    <row customHeight="1" ht="11.25">
      <c r="A456" s="486" t="s">
        <v>16</v>
      </c>
      <c r="B456" s="0" t="s">
        <v>4635</v>
      </c>
      <c r="C456" s="0" t="s">
        <v>4636</v>
      </c>
      <c r="D456" s="0" t="s">
        <v>4640</v>
      </c>
      <c r="E456" s="0" t="s">
        <v>4641</v>
      </c>
      <c r="F456" s="0" t="s">
        <v>3380</v>
      </c>
      <c r="G456" s="0" t="s">
        <v>4642</v>
      </c>
    </row>
    <row customHeight="1" ht="11.25">
      <c r="A457" s="486" t="s">
        <v>16</v>
      </c>
      <c r="B457" s="0" t="s">
        <v>4635</v>
      </c>
      <c r="C457" s="0" t="s">
        <v>4636</v>
      </c>
      <c r="D457" s="0" t="s">
        <v>4643</v>
      </c>
      <c r="E457" s="0" t="s">
        <v>4644</v>
      </c>
      <c r="F457" s="0" t="s">
        <v>3380</v>
      </c>
      <c r="G457" s="0" t="s">
        <v>4645</v>
      </c>
    </row>
    <row customHeight="1" ht="11.25">
      <c r="A458" s="486" t="s">
        <v>16</v>
      </c>
      <c r="B458" s="0" t="s">
        <v>4635</v>
      </c>
      <c r="C458" s="0" t="s">
        <v>4636</v>
      </c>
      <c r="D458" s="0" t="s">
        <v>4646</v>
      </c>
      <c r="E458" s="0" t="s">
        <v>4647</v>
      </c>
      <c r="F458" s="0" t="s">
        <v>3380</v>
      </c>
      <c r="G458" s="0" t="s">
        <v>4648</v>
      </c>
    </row>
    <row customHeight="1" ht="11.25">
      <c r="A459" s="486" t="s">
        <v>16</v>
      </c>
      <c r="B459" s="0" t="s">
        <v>4635</v>
      </c>
      <c r="C459" s="0" t="s">
        <v>4636</v>
      </c>
      <c r="D459" s="0" t="s">
        <v>3769</v>
      </c>
      <c r="E459" s="0" t="s">
        <v>4649</v>
      </c>
      <c r="F459" s="0" t="s">
        <v>3380</v>
      </c>
      <c r="G459" s="0" t="s">
        <v>4650</v>
      </c>
    </row>
    <row customHeight="1" ht="11.25">
      <c r="A460" s="486" t="s">
        <v>16</v>
      </c>
      <c r="B460" s="0" t="s">
        <v>4635</v>
      </c>
      <c r="C460" s="0" t="s">
        <v>4636</v>
      </c>
      <c r="D460" s="0" t="s">
        <v>4651</v>
      </c>
      <c r="E460" s="0" t="s">
        <v>4652</v>
      </c>
      <c r="F460" s="0" t="s">
        <v>3380</v>
      </c>
      <c r="G460" s="0" t="s">
        <v>4653</v>
      </c>
    </row>
    <row customHeight="1" ht="11.25">
      <c r="A461" s="486" t="s">
        <v>16</v>
      </c>
      <c r="B461" s="0" t="s">
        <v>4635</v>
      </c>
      <c r="C461" s="0" t="s">
        <v>4636</v>
      </c>
      <c r="D461" s="0" t="s">
        <v>4654</v>
      </c>
      <c r="E461" s="0" t="s">
        <v>4655</v>
      </c>
      <c r="F461" s="0" t="s">
        <v>3380</v>
      </c>
      <c r="G461" s="0" t="s">
        <v>4656</v>
      </c>
    </row>
    <row customHeight="1" ht="11.25">
      <c r="A462" s="486" t="s">
        <v>16</v>
      </c>
      <c r="B462" s="0" t="s">
        <v>4635</v>
      </c>
      <c r="C462" s="0" t="s">
        <v>4636</v>
      </c>
      <c r="D462" s="0" t="s">
        <v>4657</v>
      </c>
      <c r="E462" s="0" t="s">
        <v>4658</v>
      </c>
      <c r="F462" s="0" t="s">
        <v>3380</v>
      </c>
      <c r="G462" s="0" t="s">
        <v>4659</v>
      </c>
    </row>
    <row customHeight="1" ht="11.25">
      <c r="A463" s="486" t="s">
        <v>16</v>
      </c>
      <c r="B463" s="0" t="s">
        <v>4635</v>
      </c>
      <c r="C463" s="0" t="s">
        <v>4636</v>
      </c>
      <c r="D463" s="0" t="s">
        <v>4660</v>
      </c>
      <c r="E463" s="0" t="s">
        <v>4661</v>
      </c>
      <c r="F463" s="0" t="s">
        <v>3380</v>
      </c>
      <c r="G463" s="0" t="s">
        <v>4662</v>
      </c>
    </row>
    <row customHeight="1" ht="11.25">
      <c r="A464" s="486" t="s">
        <v>16</v>
      </c>
      <c r="B464" s="0" t="s">
        <v>4635</v>
      </c>
      <c r="C464" s="0" t="s">
        <v>4636</v>
      </c>
      <c r="D464" s="0" t="s">
        <v>4635</v>
      </c>
      <c r="E464" s="0" t="s">
        <v>4636</v>
      </c>
      <c r="F464" s="0" t="s">
        <v>3377</v>
      </c>
      <c r="G464" s="0" t="s">
        <v>4663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F2015-CC4E-11F3-3558-8EF3A911C471}"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8329" width="13.8515625" customWidth="1"/>
    <col min="2" max="2" style="8329" width="10.421875" customWidth="1"/>
    <col min="3" max="3" style="8329" width="7.57421875" customWidth="1"/>
    <col min="4" max="4" style="8329" width="13.8515625" customWidth="1"/>
    <col min="5" max="5" style="8329" width="11.57421875" customWidth="1"/>
    <col min="6" max="6" style="8329" width="16.28125" customWidth="1"/>
    <col min="7" max="7" style="8329" width="16.00390625" customWidth="1"/>
    <col min="8" max="9" style="8329" width="16.140625" customWidth="1"/>
  </cols>
  <sheetData>
    <row customHeight="1" ht="11.25">
      <c r="A1" s="948" t="s">
        <v>4664</v>
      </c>
      <c r="B1" s="948" t="s">
        <v>4665</v>
      </c>
      <c r="C1" s="1272" t="s">
        <v>4666</v>
      </c>
      <c r="D1" s="948" t="s">
        <v>4667</v>
      </c>
      <c r="E1" s="948" t="s">
        <v>4668</v>
      </c>
      <c r="F1" s="1272" t="s">
        <v>4669</v>
      </c>
      <c r="G1" s="1272" t="s">
        <v>4670</v>
      </c>
      <c r="H1" s="1272" t="s">
        <v>4671</v>
      </c>
      <c r="I1" s="1272" t="s">
        <v>4672</v>
      </c>
    </row>
    <row customHeight="1" ht="11.25">
      <c r="A2" s="5493" t="s">
        <v>106</v>
      </c>
      <c r="B2" s="5493" t="s">
        <v>4673</v>
      </c>
      <c r="C2" s="5493" t="s">
        <v>22</v>
      </c>
      <c r="D2" s="5493" t="s">
        <v>4674</v>
      </c>
      <c r="E2" s="5493" t="s">
        <v>4675</v>
      </c>
      <c r="F2" s="5493" t="s">
        <v>22</v>
      </c>
      <c r="G2" s="5493" t="s">
        <v>22</v>
      </c>
      <c r="H2" s="5493" t="s">
        <v>22</v>
      </c>
      <c r="I2" s="5493" t="s">
        <v>22</v>
      </c>
    </row>
    <row customHeight="1" ht="11.25">
      <c r="A3" s="5493" t="s">
        <v>107</v>
      </c>
      <c r="B3" s="5493" t="s">
        <v>4676</v>
      </c>
      <c r="C3" s="5493" t="s">
        <v>22</v>
      </c>
      <c r="D3" s="5493" t="s">
        <v>4674</v>
      </c>
      <c r="E3" s="5493" t="s">
        <v>4675</v>
      </c>
      <c r="F3" s="5493" t="s">
        <v>22</v>
      </c>
      <c r="G3" s="5493" t="s">
        <v>22</v>
      </c>
      <c r="H3" s="5493" t="s">
        <v>22</v>
      </c>
      <c r="I3" s="5493" t="s">
        <v>22</v>
      </c>
    </row>
    <row customHeight="1" ht="11.25">
      <c r="A4" s="5493" t="s">
        <v>90</v>
      </c>
      <c r="B4" s="5493" t="s">
        <v>4677</v>
      </c>
      <c r="C4" s="5493" t="s">
        <v>22</v>
      </c>
      <c r="D4" s="5493" t="s">
        <v>4674</v>
      </c>
      <c r="E4" s="5493" t="s">
        <v>4675</v>
      </c>
      <c r="F4" s="5493" t="s">
        <v>22</v>
      </c>
      <c r="G4" s="5493" t="s">
        <v>22</v>
      </c>
      <c r="H4" s="5493" t="s">
        <v>22</v>
      </c>
      <c r="I4" s="5493" t="s">
        <v>22</v>
      </c>
    </row>
    <row customHeight="1" ht="11.25">
      <c r="A5" s="5493" t="s">
        <v>91</v>
      </c>
      <c r="B5" s="5493" t="s">
        <v>4678</v>
      </c>
      <c r="C5" s="5493" t="s">
        <v>22</v>
      </c>
      <c r="D5" s="5493" t="s">
        <v>4674</v>
      </c>
      <c r="E5" s="5493" t="s">
        <v>4675</v>
      </c>
      <c r="F5" s="5493" t="s">
        <v>22</v>
      </c>
      <c r="G5" s="5493" t="s">
        <v>22</v>
      </c>
      <c r="H5" s="5493" t="s">
        <v>22</v>
      </c>
      <c r="I5" s="5493" t="s">
        <v>22</v>
      </c>
    </row>
    <row customHeight="1" ht="11.25">
      <c r="A6" s="5493" t="s">
        <v>108</v>
      </c>
      <c r="B6" s="5493" t="s">
        <v>4679</v>
      </c>
      <c r="C6" s="5493" t="s">
        <v>22</v>
      </c>
      <c r="D6" s="5493" t="s">
        <v>4674</v>
      </c>
      <c r="E6" s="5493" t="s">
        <v>4675</v>
      </c>
      <c r="F6" s="5493" t="s">
        <v>22</v>
      </c>
      <c r="G6" s="5493" t="s">
        <v>22</v>
      </c>
      <c r="H6" s="5493" t="s">
        <v>22</v>
      </c>
      <c r="I6" s="5493" t="s">
        <v>22</v>
      </c>
    </row>
    <row customHeight="1" ht="11.25">
      <c r="A7" s="5493" t="s">
        <v>92</v>
      </c>
      <c r="B7" s="5493" t="s">
        <v>4680</v>
      </c>
      <c r="C7" s="5493" t="s">
        <v>22</v>
      </c>
      <c r="D7" s="5493" t="s">
        <v>4674</v>
      </c>
      <c r="E7" s="5493" t="s">
        <v>4675</v>
      </c>
      <c r="F7" s="5493" t="s">
        <v>22</v>
      </c>
      <c r="G7" s="5493" t="s">
        <v>22</v>
      </c>
      <c r="H7" s="5493" t="s">
        <v>22</v>
      </c>
      <c r="I7" s="5493" t="s">
        <v>22</v>
      </c>
    </row>
    <row customHeight="1" ht="11.25">
      <c r="A8" s="5493" t="s">
        <v>93</v>
      </c>
      <c r="B8" s="5493" t="s">
        <v>4681</v>
      </c>
      <c r="C8" s="5493" t="s">
        <v>22</v>
      </c>
      <c r="D8" s="5493" t="s">
        <v>4674</v>
      </c>
      <c r="E8" s="5493" t="s">
        <v>4675</v>
      </c>
      <c r="F8" s="5493" t="s">
        <v>22</v>
      </c>
      <c r="G8" s="5493" t="s">
        <v>22</v>
      </c>
      <c r="H8" s="5493" t="s">
        <v>22</v>
      </c>
      <c r="I8" s="5493" t="s">
        <v>22</v>
      </c>
    </row>
    <row customHeight="1" ht="11.25">
      <c r="A9" s="5493" t="s">
        <v>109</v>
      </c>
      <c r="B9" s="5493" t="s">
        <v>4682</v>
      </c>
      <c r="C9" s="5493" t="s">
        <v>22</v>
      </c>
      <c r="D9" s="5493" t="s">
        <v>4674</v>
      </c>
      <c r="E9" s="5493" t="s">
        <v>4675</v>
      </c>
      <c r="F9" s="5493" t="s">
        <v>22</v>
      </c>
      <c r="G9" s="5493" t="s">
        <v>22</v>
      </c>
      <c r="H9" s="5493" t="s">
        <v>22</v>
      </c>
      <c r="I9" s="5493" t="s">
        <v>22</v>
      </c>
    </row>
    <row customHeight="1" ht="11.25">
      <c r="A10" s="5493" t="s">
        <v>145</v>
      </c>
      <c r="B10" s="5493" t="s">
        <v>980</v>
      </c>
      <c r="C10" s="5493" t="s">
        <v>4683</v>
      </c>
      <c r="D10" s="5493" t="s">
        <v>984</v>
      </c>
      <c r="E10" s="5493" t="s">
        <v>985</v>
      </c>
      <c r="F10" s="5493" t="s">
        <v>986</v>
      </c>
      <c r="G10" s="5493" t="s">
        <v>987</v>
      </c>
      <c r="H10" s="5493" t="s">
        <v>988</v>
      </c>
      <c r="I10" s="5493" t="s">
        <v>4684</v>
      </c>
    </row>
    <row customHeight="1" ht="11.25">
      <c r="A11" s="5493" t="s">
        <v>146</v>
      </c>
      <c r="B11" s="5493" t="s">
        <v>4685</v>
      </c>
      <c r="C11" s="5493" t="s">
        <v>22</v>
      </c>
      <c r="D11" s="5493" t="s">
        <v>4674</v>
      </c>
      <c r="E11" s="5493" t="s">
        <v>4675</v>
      </c>
      <c r="F11" s="5493" t="s">
        <v>22</v>
      </c>
      <c r="G11" s="5493" t="s">
        <v>22</v>
      </c>
      <c r="H11" s="5493" t="s">
        <v>22</v>
      </c>
      <c r="I11" s="5493" t="s">
        <v>22</v>
      </c>
    </row>
    <row customHeight="1" ht="11.25">
      <c r="A12" s="5493" t="s">
        <v>147</v>
      </c>
      <c r="B12" s="5493" t="s">
        <v>4686</v>
      </c>
      <c r="C12" s="5493" t="s">
        <v>22</v>
      </c>
      <c r="D12" s="5493" t="s">
        <v>4674</v>
      </c>
      <c r="E12" s="5493" t="s">
        <v>4675</v>
      </c>
      <c r="F12" s="5493" t="s">
        <v>22</v>
      </c>
      <c r="G12" s="5493" t="s">
        <v>22</v>
      </c>
      <c r="H12" s="5493" t="s">
        <v>22</v>
      </c>
      <c r="I12" s="54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41F47-35A1-25AC-F694-A480C8C65241}" mc:Ignorable="x14ac xr xr2 xr3">
  <sheetPr>
    <tabColor rgb="FFFFCC99"/>
  </sheetPr>
  <dimension ref="A1:AL35"/>
  <sheetViews>
    <sheetView topLeftCell="A1" workbookViewId="0">
      <selection activeCell="A1" sqref="A1"/>
    </sheetView>
  </sheetViews>
  <sheetFormatPr customHeight="1" defaultRowHeight="11.25"/>
  <sheetData>
    <row customHeight="1" ht="11.25">
      <c r="A1" s="0" t="s">
        <v>2316</v>
      </c>
      <c r="B1" s="0" t="s">
        <v>2317</v>
      </c>
      <c r="C1" s="0" t="s">
        <v>2318</v>
      </c>
      <c r="D1" s="0" t="s">
        <v>4687</v>
      </c>
      <c r="E1" s="0" t="s">
        <v>4688</v>
      </c>
      <c r="F1" s="0" t="s">
        <v>4689</v>
      </c>
      <c r="G1" s="0" t="s">
        <v>4690</v>
      </c>
      <c r="H1" s="0" t="s">
        <v>4691</v>
      </c>
      <c r="I1" s="0" t="s">
        <v>4692</v>
      </c>
      <c r="J1" s="0" t="s">
        <v>4693</v>
      </c>
      <c r="K1" s="0" t="s">
        <v>4694</v>
      </c>
      <c r="L1" s="0" t="s">
        <v>4695</v>
      </c>
      <c r="M1" s="0" t="s">
        <v>4696</v>
      </c>
      <c r="N1" s="0" t="s">
        <v>4697</v>
      </c>
      <c r="O1" s="0" t="s">
        <v>3369</v>
      </c>
      <c r="P1" s="0" t="s">
        <v>3371</v>
      </c>
      <c r="Q1" s="0" t="s">
        <v>3372</v>
      </c>
      <c r="R1" s="0" t="s">
        <v>4698</v>
      </c>
      <c r="S1" s="0" t="s">
        <v>4699</v>
      </c>
      <c r="T1" s="0" t="s">
        <v>4700</v>
      </c>
      <c r="U1" s="0" t="s">
        <v>4701</v>
      </c>
      <c r="V1" s="0" t="s">
        <v>4702</v>
      </c>
      <c r="W1" s="0" t="s">
        <v>4703</v>
      </c>
      <c r="X1" s="0" t="s">
        <v>4704</v>
      </c>
      <c r="Y1" s="0" t="s">
        <v>4705</v>
      </c>
      <c r="Z1" s="0" t="s">
        <v>4706</v>
      </c>
      <c r="AA1" s="0" t="s">
        <v>4707</v>
      </c>
      <c r="AB1" s="0" t="s">
        <v>4708</v>
      </c>
      <c r="AC1" s="0" t="s">
        <v>4709</v>
      </c>
      <c r="AD1" s="0" t="s">
        <v>4710</v>
      </c>
      <c r="AE1" s="0" t="s">
        <v>4711</v>
      </c>
      <c r="AF1" s="0" t="s">
        <v>4712</v>
      </c>
      <c r="AG1" s="0" t="s">
        <v>4713</v>
      </c>
      <c r="AH1" s="0" t="s">
        <v>4714</v>
      </c>
      <c r="AI1" s="0" t="s">
        <v>4715</v>
      </c>
      <c r="AJ1" s="0" t="s">
        <v>4716</v>
      </c>
      <c r="AK1" s="0" t="s">
        <v>4717</v>
      </c>
      <c r="AL1" s="0" t="s">
        <v>4718</v>
      </c>
    </row>
    <row customHeight="1" ht="11.25">
      <c r="A2" s="0" t="s">
        <v>22</v>
      </c>
      <c r="B2" s="0" t="s">
        <v>48</v>
      </c>
      <c r="C2" s="0" t="s">
        <v>50</v>
      </c>
      <c r="D2" s="0" t="s">
        <v>22</v>
      </c>
      <c r="E2" s="0" t="s">
        <v>1077</v>
      </c>
      <c r="F2" s="0" t="s">
        <v>1029</v>
      </c>
      <c r="G2" s="0" t="s">
        <v>1030</v>
      </c>
      <c r="H2" s="0" t="s">
        <v>1030</v>
      </c>
      <c r="I2" s="0" t="s">
        <v>1031</v>
      </c>
      <c r="J2" s="0" t="s">
        <v>1032</v>
      </c>
      <c r="K2" s="0" t="s">
        <v>1033</v>
      </c>
      <c r="L2" s="0" t="s">
        <v>1078</v>
      </c>
      <c r="M2" s="0" t="s">
        <v>761</v>
      </c>
      <c r="N2" s="0" t="s">
        <v>106</v>
      </c>
      <c r="O2" s="0" t="s">
        <v>1030</v>
      </c>
      <c r="P2" s="0" t="s">
        <v>4719</v>
      </c>
      <c r="Q2" s="0" t="s">
        <v>1031</v>
      </c>
      <c r="R2" s="0" t="s">
        <v>1032</v>
      </c>
      <c r="S2" s="0" t="s">
        <v>1033</v>
      </c>
      <c r="T2" s="0" t="s">
        <v>4720</v>
      </c>
      <c r="U2" s="0" t="s">
        <v>4721</v>
      </c>
      <c r="V2" s="0" t="s">
        <v>4722</v>
      </c>
      <c r="W2" s="0" t="s">
        <v>4723</v>
      </c>
      <c r="X2" s="0" t="s">
        <v>4724</v>
      </c>
      <c r="Y2" s="0" t="s">
        <v>4725</v>
      </c>
      <c r="Z2" s="0" t="s">
        <v>4726</v>
      </c>
      <c r="AA2" s="0" t="s">
        <v>4727</v>
      </c>
      <c r="AB2" s="0" t="s">
        <v>4722</v>
      </c>
      <c r="AC2" s="0" t="s">
        <v>19</v>
      </c>
      <c r="AD2" s="0" t="s">
        <v>65</v>
      </c>
      <c r="AE2" s="0" t="s">
        <v>65</v>
      </c>
      <c r="AF2" s="0" t="s">
        <v>22</v>
      </c>
      <c r="AG2" s="0" t="s">
        <v>22</v>
      </c>
      <c r="AH2" s="0" t="s">
        <v>4728</v>
      </c>
      <c r="AI2" s="0" t="s">
        <v>4729</v>
      </c>
      <c r="AJ2" s="0" t="s">
        <v>4728</v>
      </c>
      <c r="AK2" s="0" t="s">
        <v>4729</v>
      </c>
      <c r="AL2" s="0" t="s">
        <v>22</v>
      </c>
    </row>
    <row customHeight="1" ht="11.25">
      <c r="A3" s="0" t="s">
        <v>22</v>
      </c>
      <c r="B3" s="0" t="s">
        <v>48</v>
      </c>
      <c r="C3" s="0" t="s">
        <v>50</v>
      </c>
      <c r="D3" s="0" t="s">
        <v>22</v>
      </c>
      <c r="E3" s="0" t="s">
        <v>4730</v>
      </c>
      <c r="F3" s="0" t="s">
        <v>1029</v>
      </c>
      <c r="G3" s="0" t="s">
        <v>1030</v>
      </c>
      <c r="H3" s="0" t="s">
        <v>1030</v>
      </c>
      <c r="I3" s="0" t="s">
        <v>1031</v>
      </c>
      <c r="J3" s="0" t="s">
        <v>1032</v>
      </c>
      <c r="K3" s="0" t="s">
        <v>1033</v>
      </c>
      <c r="L3" s="0" t="s">
        <v>4731</v>
      </c>
      <c r="M3" s="0" t="s">
        <v>761</v>
      </c>
      <c r="N3" s="0" t="s">
        <v>106</v>
      </c>
      <c r="O3" s="0" t="s">
        <v>1030</v>
      </c>
      <c r="P3" s="0" t="s">
        <v>4719</v>
      </c>
      <c r="Q3" s="0" t="s">
        <v>1031</v>
      </c>
      <c r="R3" s="0" t="s">
        <v>1032</v>
      </c>
      <c r="S3" s="0" t="s">
        <v>1033</v>
      </c>
      <c r="T3" s="0" t="s">
        <v>4720</v>
      </c>
      <c r="U3" s="0" t="s">
        <v>4721</v>
      </c>
      <c r="V3" s="0" t="s">
        <v>4732</v>
      </c>
      <c r="W3" s="0" t="s">
        <v>4723</v>
      </c>
      <c r="X3" s="0" t="s">
        <v>4724</v>
      </c>
      <c r="Y3" s="0" t="s">
        <v>4725</v>
      </c>
      <c r="Z3" s="0" t="s">
        <v>4733</v>
      </c>
      <c r="AA3" s="0" t="s">
        <v>4734</v>
      </c>
      <c r="AB3" s="0" t="s">
        <v>4732</v>
      </c>
      <c r="AC3" s="0" t="s">
        <v>19</v>
      </c>
      <c r="AD3" s="0" t="s">
        <v>65</v>
      </c>
      <c r="AE3" s="0" t="s">
        <v>65</v>
      </c>
      <c r="AF3" s="0" t="s">
        <v>22</v>
      </c>
      <c r="AG3" s="0" t="s">
        <v>22</v>
      </c>
      <c r="AH3" s="0" t="s">
        <v>4728</v>
      </c>
      <c r="AI3" s="0" t="s">
        <v>4729</v>
      </c>
      <c r="AJ3" s="0" t="s">
        <v>4728</v>
      </c>
      <c r="AK3" s="0" t="s">
        <v>4729</v>
      </c>
      <c r="AL3" s="0" t="s">
        <v>22</v>
      </c>
    </row>
    <row customHeight="1" ht="11.25">
      <c r="A4" s="0" t="s">
        <v>22</v>
      </c>
      <c r="B4" s="0" t="s">
        <v>48</v>
      </c>
      <c r="C4" s="0" t="s">
        <v>50</v>
      </c>
      <c r="D4" s="0" t="s">
        <v>22</v>
      </c>
      <c r="E4" s="0" t="s">
        <v>4735</v>
      </c>
      <c r="F4" s="0" t="s">
        <v>1029</v>
      </c>
      <c r="G4" s="0" t="s">
        <v>1030</v>
      </c>
      <c r="H4" s="0" t="s">
        <v>1030</v>
      </c>
      <c r="I4" s="0" t="s">
        <v>1031</v>
      </c>
      <c r="J4" s="0" t="s">
        <v>1032</v>
      </c>
      <c r="K4" s="0" t="s">
        <v>1033</v>
      </c>
      <c r="L4" s="0" t="s">
        <v>4736</v>
      </c>
      <c r="M4" s="0" t="s">
        <v>761</v>
      </c>
      <c r="N4" s="0" t="s">
        <v>106</v>
      </c>
      <c r="O4" s="0" t="s">
        <v>1030</v>
      </c>
      <c r="P4" s="0" t="s">
        <v>4719</v>
      </c>
      <c r="Q4" s="0" t="s">
        <v>1031</v>
      </c>
      <c r="R4" s="0" t="s">
        <v>1032</v>
      </c>
      <c r="S4" s="0" t="s">
        <v>1033</v>
      </c>
      <c r="T4" s="0" t="s">
        <v>4720</v>
      </c>
      <c r="U4" s="0" t="s">
        <v>4721</v>
      </c>
      <c r="V4" s="0" t="s">
        <v>4737</v>
      </c>
      <c r="W4" s="0" t="s">
        <v>4723</v>
      </c>
      <c r="X4" s="0" t="s">
        <v>4724</v>
      </c>
      <c r="Y4" s="0" t="s">
        <v>4725</v>
      </c>
      <c r="Z4" s="0" t="s">
        <v>4738</v>
      </c>
      <c r="AA4" s="0" t="s">
        <v>4727</v>
      </c>
      <c r="AB4" s="0" t="s">
        <v>4737</v>
      </c>
      <c r="AC4" s="0" t="s">
        <v>19</v>
      </c>
      <c r="AD4" s="0" t="s">
        <v>65</v>
      </c>
      <c r="AE4" s="0" t="s">
        <v>65</v>
      </c>
      <c r="AF4" s="0" t="s">
        <v>22</v>
      </c>
      <c r="AG4" s="0" t="s">
        <v>22</v>
      </c>
      <c r="AH4" s="0" t="s">
        <v>4728</v>
      </c>
      <c r="AI4" s="0" t="s">
        <v>4729</v>
      </c>
      <c r="AJ4" s="0" t="s">
        <v>4728</v>
      </c>
      <c r="AK4" s="0" t="s">
        <v>4729</v>
      </c>
      <c r="AL4" s="0" t="s">
        <v>22</v>
      </c>
    </row>
    <row customHeight="1" ht="11.25">
      <c r="A5" s="0" t="s">
        <v>22</v>
      </c>
      <c r="B5" s="0" t="s">
        <v>48</v>
      </c>
      <c r="C5" s="0" t="s">
        <v>50</v>
      </c>
      <c r="D5" s="0" t="s">
        <v>22</v>
      </c>
      <c r="E5" s="0" t="s">
        <v>1068</v>
      </c>
      <c r="F5" s="0" t="s">
        <v>1029</v>
      </c>
      <c r="G5" s="0" t="s">
        <v>1030</v>
      </c>
      <c r="H5" s="0" t="s">
        <v>1030</v>
      </c>
      <c r="I5" s="0" t="s">
        <v>1031</v>
      </c>
      <c r="J5" s="0" t="s">
        <v>1032</v>
      </c>
      <c r="K5" s="0" t="s">
        <v>1033</v>
      </c>
      <c r="L5" s="0" t="s">
        <v>1069</v>
      </c>
      <c r="M5" s="0" t="s">
        <v>761</v>
      </c>
      <c r="N5" s="0" t="s">
        <v>106</v>
      </c>
      <c r="O5" s="0" t="s">
        <v>1030</v>
      </c>
      <c r="P5" s="0" t="s">
        <v>4719</v>
      </c>
      <c r="Q5" s="0" t="s">
        <v>1031</v>
      </c>
      <c r="R5" s="0" t="s">
        <v>1032</v>
      </c>
      <c r="S5" s="0" t="s">
        <v>1033</v>
      </c>
      <c r="T5" s="0" t="s">
        <v>4720</v>
      </c>
      <c r="U5" s="0" t="s">
        <v>4721</v>
      </c>
      <c r="V5" s="0" t="s">
        <v>4739</v>
      </c>
      <c r="W5" s="0" t="s">
        <v>4723</v>
      </c>
      <c r="X5" s="0" t="s">
        <v>4724</v>
      </c>
      <c r="Y5" s="0" t="s">
        <v>4725</v>
      </c>
      <c r="Z5" s="0" t="s">
        <v>4740</v>
      </c>
      <c r="AA5" s="0" t="s">
        <v>4727</v>
      </c>
      <c r="AB5" s="0" t="s">
        <v>4739</v>
      </c>
      <c r="AC5" s="0" t="s">
        <v>19</v>
      </c>
      <c r="AD5" s="0" t="s">
        <v>65</v>
      </c>
      <c r="AE5" s="0" t="s">
        <v>65</v>
      </c>
      <c r="AF5" s="0" t="s">
        <v>22</v>
      </c>
      <c r="AG5" s="0" t="s">
        <v>22</v>
      </c>
      <c r="AH5" s="0" t="s">
        <v>4728</v>
      </c>
      <c r="AI5" s="0" t="s">
        <v>4729</v>
      </c>
      <c r="AJ5" s="0" t="s">
        <v>4728</v>
      </c>
      <c r="AK5" s="0" t="s">
        <v>4729</v>
      </c>
      <c r="AL5" s="0" t="s">
        <v>22</v>
      </c>
    </row>
    <row customHeight="1" ht="11.25">
      <c r="A6" s="0" t="s">
        <v>22</v>
      </c>
      <c r="B6" s="0" t="s">
        <v>48</v>
      </c>
      <c r="C6" s="0" t="s">
        <v>50</v>
      </c>
      <c r="D6" s="0" t="s">
        <v>22</v>
      </c>
      <c r="E6" s="0" t="s">
        <v>4741</v>
      </c>
      <c r="F6" s="0" t="s">
        <v>1029</v>
      </c>
      <c r="G6" s="0" t="s">
        <v>1030</v>
      </c>
      <c r="H6" s="0" t="s">
        <v>1030</v>
      </c>
      <c r="I6" s="0" t="s">
        <v>1031</v>
      </c>
      <c r="J6" s="0" t="s">
        <v>1032</v>
      </c>
      <c r="K6" s="0" t="s">
        <v>1033</v>
      </c>
      <c r="L6" s="0" t="s">
        <v>4742</v>
      </c>
      <c r="M6" s="0" t="s">
        <v>761</v>
      </c>
      <c r="N6" s="0" t="s">
        <v>106</v>
      </c>
      <c r="O6" s="0" t="s">
        <v>1030</v>
      </c>
      <c r="P6" s="0" t="s">
        <v>4719</v>
      </c>
      <c r="Q6" s="0" t="s">
        <v>1031</v>
      </c>
      <c r="R6" s="0" t="s">
        <v>1032</v>
      </c>
      <c r="S6" s="0" t="s">
        <v>1033</v>
      </c>
      <c r="T6" s="0" t="s">
        <v>4720</v>
      </c>
      <c r="U6" s="0" t="s">
        <v>4721</v>
      </c>
      <c r="V6" s="0" t="s">
        <v>4743</v>
      </c>
      <c r="W6" s="0" t="s">
        <v>4723</v>
      </c>
      <c r="X6" s="0" t="s">
        <v>4724</v>
      </c>
      <c r="Y6" s="0" t="s">
        <v>4725</v>
      </c>
      <c r="Z6" s="0" t="s">
        <v>4744</v>
      </c>
      <c r="AA6" s="0" t="s">
        <v>4745</v>
      </c>
      <c r="AB6" s="0" t="s">
        <v>4743</v>
      </c>
      <c r="AC6" s="0" t="s">
        <v>19</v>
      </c>
      <c r="AD6" s="0" t="s">
        <v>65</v>
      </c>
      <c r="AE6" s="0" t="s">
        <v>65</v>
      </c>
      <c r="AF6" s="0" t="s">
        <v>22</v>
      </c>
      <c r="AG6" s="0" t="s">
        <v>22</v>
      </c>
      <c r="AH6" s="0" t="s">
        <v>4728</v>
      </c>
      <c r="AI6" s="0" t="s">
        <v>4729</v>
      </c>
      <c r="AJ6" s="0" t="s">
        <v>4728</v>
      </c>
      <c r="AK6" s="0" t="s">
        <v>4729</v>
      </c>
      <c r="AL6" s="0" t="s">
        <v>22</v>
      </c>
    </row>
    <row customHeight="1" ht="11.25">
      <c r="A7" s="0" t="s">
        <v>22</v>
      </c>
      <c r="B7" s="0" t="s">
        <v>48</v>
      </c>
      <c r="C7" s="0" t="s">
        <v>50</v>
      </c>
      <c r="D7" s="0" t="s">
        <v>22</v>
      </c>
      <c r="E7" s="0" t="s">
        <v>4746</v>
      </c>
      <c r="F7" s="0" t="s">
        <v>1029</v>
      </c>
      <c r="G7" s="0" t="s">
        <v>1030</v>
      </c>
      <c r="H7" s="0" t="s">
        <v>1030</v>
      </c>
      <c r="I7" s="0" t="s">
        <v>1031</v>
      </c>
      <c r="J7" s="0" t="s">
        <v>1032</v>
      </c>
      <c r="K7" s="0" t="s">
        <v>1033</v>
      </c>
      <c r="L7" s="0" t="s">
        <v>4747</v>
      </c>
      <c r="M7" s="0" t="s">
        <v>761</v>
      </c>
      <c r="N7" s="0" t="s">
        <v>106</v>
      </c>
      <c r="O7" s="0" t="s">
        <v>1030</v>
      </c>
      <c r="P7" s="0" t="s">
        <v>4719</v>
      </c>
      <c r="Q7" s="0" t="s">
        <v>1031</v>
      </c>
      <c r="R7" s="0" t="s">
        <v>1032</v>
      </c>
      <c r="S7" s="0" t="s">
        <v>1033</v>
      </c>
      <c r="T7" s="0" t="s">
        <v>4720</v>
      </c>
      <c r="U7" s="0" t="s">
        <v>4721</v>
      </c>
      <c r="V7" s="0" t="s">
        <v>4748</v>
      </c>
      <c r="W7" s="0" t="s">
        <v>4723</v>
      </c>
      <c r="X7" s="0" t="s">
        <v>4724</v>
      </c>
      <c r="Y7" s="0" t="s">
        <v>4725</v>
      </c>
      <c r="Z7" s="0" t="s">
        <v>4749</v>
      </c>
      <c r="AA7" s="0" t="s">
        <v>4750</v>
      </c>
      <c r="AB7" s="0" t="s">
        <v>4748</v>
      </c>
      <c r="AC7" s="0" t="s">
        <v>19</v>
      </c>
      <c r="AD7" s="0" t="s">
        <v>65</v>
      </c>
      <c r="AE7" s="0" t="s">
        <v>65</v>
      </c>
      <c r="AF7" s="0" t="s">
        <v>22</v>
      </c>
      <c r="AG7" s="0" t="s">
        <v>22</v>
      </c>
      <c r="AH7" s="0" t="s">
        <v>4728</v>
      </c>
      <c r="AI7" s="0" t="s">
        <v>4729</v>
      </c>
      <c r="AJ7" s="0" t="s">
        <v>4728</v>
      </c>
      <c r="AK7" s="0" t="s">
        <v>4729</v>
      </c>
      <c r="AL7" s="0" t="s">
        <v>22</v>
      </c>
    </row>
    <row customHeight="1" ht="11.25">
      <c r="A8" s="0" t="s">
        <v>22</v>
      </c>
      <c r="B8" s="0" t="s">
        <v>48</v>
      </c>
      <c r="C8" s="0" t="s">
        <v>50</v>
      </c>
      <c r="D8" s="0" t="s">
        <v>22</v>
      </c>
      <c r="E8" s="0" t="s">
        <v>1041</v>
      </c>
      <c r="F8" s="0" t="s">
        <v>1029</v>
      </c>
      <c r="G8" s="0" t="s">
        <v>1030</v>
      </c>
      <c r="H8" s="0" t="s">
        <v>1030</v>
      </c>
      <c r="I8" s="0" t="s">
        <v>1031</v>
      </c>
      <c r="J8" s="0" t="s">
        <v>1032</v>
      </c>
      <c r="K8" s="0" t="s">
        <v>1033</v>
      </c>
      <c r="L8" s="0" t="s">
        <v>1042</v>
      </c>
      <c r="M8" s="0" t="s">
        <v>761</v>
      </c>
      <c r="N8" s="0" t="s">
        <v>106</v>
      </c>
      <c r="O8" s="0" t="s">
        <v>1030</v>
      </c>
      <c r="P8" s="0" t="s">
        <v>4719</v>
      </c>
      <c r="Q8" s="0" t="s">
        <v>1031</v>
      </c>
      <c r="R8" s="0" t="s">
        <v>1032</v>
      </c>
      <c r="S8" s="0" t="s">
        <v>1033</v>
      </c>
      <c r="T8" s="0" t="s">
        <v>4720</v>
      </c>
      <c r="U8" s="0" t="s">
        <v>4721</v>
      </c>
      <c r="V8" s="0" t="s">
        <v>4751</v>
      </c>
      <c r="W8" s="0" t="s">
        <v>4723</v>
      </c>
      <c r="X8" s="0" t="s">
        <v>4724</v>
      </c>
      <c r="Y8" s="0" t="s">
        <v>4725</v>
      </c>
      <c r="Z8" s="0" t="s">
        <v>4752</v>
      </c>
      <c r="AA8" s="0" t="s">
        <v>4750</v>
      </c>
      <c r="AB8" s="0" t="s">
        <v>4751</v>
      </c>
      <c r="AC8" s="0" t="s">
        <v>19</v>
      </c>
      <c r="AD8" s="0" t="s">
        <v>65</v>
      </c>
      <c r="AE8" s="0" t="s">
        <v>65</v>
      </c>
      <c r="AF8" s="0" t="s">
        <v>22</v>
      </c>
      <c r="AG8" s="0" t="s">
        <v>22</v>
      </c>
      <c r="AH8" s="0" t="s">
        <v>4728</v>
      </c>
      <c r="AI8" s="0" t="s">
        <v>4729</v>
      </c>
      <c r="AJ8" s="0" t="s">
        <v>4728</v>
      </c>
      <c r="AK8" s="0" t="s">
        <v>4729</v>
      </c>
      <c r="AL8" s="0" t="s">
        <v>22</v>
      </c>
    </row>
    <row customHeight="1" ht="11.25">
      <c r="A9" s="0" t="s">
        <v>22</v>
      </c>
      <c r="B9" s="0" t="s">
        <v>48</v>
      </c>
      <c r="C9" s="0" t="s">
        <v>50</v>
      </c>
      <c r="D9" s="0" t="s">
        <v>22</v>
      </c>
      <c r="E9" s="0" t="s">
        <v>1047</v>
      </c>
      <c r="F9" s="0" t="s">
        <v>1029</v>
      </c>
      <c r="G9" s="0" t="s">
        <v>1030</v>
      </c>
      <c r="H9" s="0" t="s">
        <v>1030</v>
      </c>
      <c r="I9" s="0" t="s">
        <v>1031</v>
      </c>
      <c r="J9" s="0" t="s">
        <v>1032</v>
      </c>
      <c r="K9" s="0" t="s">
        <v>1033</v>
      </c>
      <c r="L9" s="0" t="s">
        <v>1048</v>
      </c>
      <c r="M9" s="0" t="s">
        <v>761</v>
      </c>
      <c r="N9" s="0" t="s">
        <v>106</v>
      </c>
      <c r="O9" s="0" t="s">
        <v>1030</v>
      </c>
      <c r="P9" s="0" t="s">
        <v>4719</v>
      </c>
      <c r="Q9" s="0" t="s">
        <v>1031</v>
      </c>
      <c r="R9" s="0" t="s">
        <v>1032</v>
      </c>
      <c r="S9" s="0" t="s">
        <v>1033</v>
      </c>
      <c r="T9" s="0" t="s">
        <v>4720</v>
      </c>
      <c r="U9" s="0" t="s">
        <v>4721</v>
      </c>
      <c r="V9" s="0" t="s">
        <v>4753</v>
      </c>
      <c r="W9" s="0" t="s">
        <v>4723</v>
      </c>
      <c r="X9" s="0" t="s">
        <v>4724</v>
      </c>
      <c r="Y9" s="0" t="s">
        <v>4725</v>
      </c>
      <c r="Z9" s="0" t="s">
        <v>4754</v>
      </c>
      <c r="AA9" s="0" t="s">
        <v>4745</v>
      </c>
      <c r="AB9" s="0" t="s">
        <v>4753</v>
      </c>
      <c r="AC9" s="0" t="s">
        <v>19</v>
      </c>
      <c r="AD9" s="0" t="s">
        <v>65</v>
      </c>
      <c r="AE9" s="0" t="s">
        <v>65</v>
      </c>
      <c r="AF9" s="0" t="s">
        <v>22</v>
      </c>
      <c r="AG9" s="0" t="s">
        <v>22</v>
      </c>
      <c r="AH9" s="0" t="s">
        <v>4728</v>
      </c>
      <c r="AI9" s="0" t="s">
        <v>4729</v>
      </c>
      <c r="AJ9" s="0" t="s">
        <v>4728</v>
      </c>
      <c r="AK9" s="0" t="s">
        <v>4729</v>
      </c>
      <c r="AL9" s="0" t="s">
        <v>22</v>
      </c>
    </row>
    <row customHeight="1" ht="11.25">
      <c r="A10" s="0" t="s">
        <v>22</v>
      </c>
      <c r="B10" s="0" t="s">
        <v>48</v>
      </c>
      <c r="C10" s="0" t="s">
        <v>50</v>
      </c>
      <c r="D10" s="0" t="s">
        <v>22</v>
      </c>
      <c r="E10" s="0" t="s">
        <v>4755</v>
      </c>
      <c r="F10" s="0" t="s">
        <v>1029</v>
      </c>
      <c r="G10" s="0" t="s">
        <v>1030</v>
      </c>
      <c r="H10" s="0" t="s">
        <v>1030</v>
      </c>
      <c r="I10" s="0" t="s">
        <v>1031</v>
      </c>
      <c r="J10" s="0" t="s">
        <v>1032</v>
      </c>
      <c r="K10" s="0" t="s">
        <v>1033</v>
      </c>
      <c r="L10" s="0" t="s">
        <v>4756</v>
      </c>
      <c r="M10" s="0" t="s">
        <v>761</v>
      </c>
      <c r="N10" s="0" t="s">
        <v>106</v>
      </c>
      <c r="O10" s="0" t="s">
        <v>1030</v>
      </c>
      <c r="P10" s="0" t="s">
        <v>4719</v>
      </c>
      <c r="Q10" s="0" t="s">
        <v>1031</v>
      </c>
      <c r="R10" s="0" t="s">
        <v>1032</v>
      </c>
      <c r="S10" s="0" t="s">
        <v>1033</v>
      </c>
      <c r="T10" s="0" t="s">
        <v>4720</v>
      </c>
      <c r="U10" s="0" t="s">
        <v>4721</v>
      </c>
      <c r="V10" s="0" t="s">
        <v>4757</v>
      </c>
      <c r="W10" s="0" t="s">
        <v>4723</v>
      </c>
      <c r="X10" s="0" t="s">
        <v>4724</v>
      </c>
      <c r="Y10" s="0" t="s">
        <v>4725</v>
      </c>
      <c r="Z10" s="0" t="s">
        <v>4758</v>
      </c>
      <c r="AA10" s="0" t="s">
        <v>4759</v>
      </c>
      <c r="AB10" s="0" t="s">
        <v>4757</v>
      </c>
      <c r="AC10" s="0" t="s">
        <v>19</v>
      </c>
      <c r="AD10" s="0" t="s">
        <v>65</v>
      </c>
      <c r="AE10" s="0" t="s">
        <v>65</v>
      </c>
      <c r="AF10" s="0" t="s">
        <v>22</v>
      </c>
      <c r="AG10" s="0" t="s">
        <v>22</v>
      </c>
      <c r="AH10" s="0" t="s">
        <v>4728</v>
      </c>
      <c r="AI10" s="0" t="s">
        <v>4729</v>
      </c>
      <c r="AJ10" s="0" t="s">
        <v>4728</v>
      </c>
      <c r="AK10" s="0" t="s">
        <v>4729</v>
      </c>
      <c r="AL10" s="0" t="s">
        <v>22</v>
      </c>
    </row>
    <row customHeight="1" ht="11.25">
      <c r="A11" s="0" t="s">
        <v>22</v>
      </c>
      <c r="B11" s="0" t="s">
        <v>48</v>
      </c>
      <c r="C11" s="0" t="s">
        <v>50</v>
      </c>
      <c r="D11" s="0" t="s">
        <v>22</v>
      </c>
      <c r="E11" s="0" t="s">
        <v>4760</v>
      </c>
      <c r="F11" s="0" t="s">
        <v>1029</v>
      </c>
      <c r="G11" s="0" t="s">
        <v>1030</v>
      </c>
      <c r="H11" s="0" t="s">
        <v>1030</v>
      </c>
      <c r="I11" s="0" t="s">
        <v>1031</v>
      </c>
      <c r="J11" s="0" t="s">
        <v>1032</v>
      </c>
      <c r="K11" s="0" t="s">
        <v>1033</v>
      </c>
      <c r="L11" s="0" t="s">
        <v>4761</v>
      </c>
      <c r="M11" s="0" t="s">
        <v>761</v>
      </c>
      <c r="N11" s="0" t="s">
        <v>106</v>
      </c>
      <c r="O11" s="0" t="s">
        <v>1030</v>
      </c>
      <c r="P11" s="0" t="s">
        <v>4719</v>
      </c>
      <c r="Q11" s="0" t="s">
        <v>1031</v>
      </c>
      <c r="R11" s="0" t="s">
        <v>1032</v>
      </c>
      <c r="S11" s="0" t="s">
        <v>1033</v>
      </c>
      <c r="T11" s="0" t="s">
        <v>4720</v>
      </c>
      <c r="U11" s="0" t="s">
        <v>4721</v>
      </c>
      <c r="V11" s="0" t="s">
        <v>4762</v>
      </c>
      <c r="W11" s="0" t="s">
        <v>4723</v>
      </c>
      <c r="X11" s="0" t="s">
        <v>4724</v>
      </c>
      <c r="Y11" s="0" t="s">
        <v>4725</v>
      </c>
      <c r="Z11" s="0" t="s">
        <v>4763</v>
      </c>
      <c r="AA11" s="0" t="s">
        <v>4745</v>
      </c>
      <c r="AB11" s="0" t="s">
        <v>4762</v>
      </c>
      <c r="AC11" s="0" t="s">
        <v>19</v>
      </c>
      <c r="AD11" s="0" t="s">
        <v>65</v>
      </c>
      <c r="AE11" s="0" t="s">
        <v>65</v>
      </c>
      <c r="AF11" s="0" t="s">
        <v>22</v>
      </c>
      <c r="AG11" s="0" t="s">
        <v>22</v>
      </c>
      <c r="AH11" s="0" t="s">
        <v>4728</v>
      </c>
      <c r="AI11" s="0" t="s">
        <v>4729</v>
      </c>
      <c r="AJ11" s="0" t="s">
        <v>4728</v>
      </c>
      <c r="AK11" s="0" t="s">
        <v>4729</v>
      </c>
      <c r="AL11" s="0" t="s">
        <v>22</v>
      </c>
    </row>
    <row customHeight="1" ht="11.25">
      <c r="A12" s="0" t="s">
        <v>22</v>
      </c>
      <c r="B12" s="0" t="s">
        <v>48</v>
      </c>
      <c r="C12" s="0" t="s">
        <v>50</v>
      </c>
      <c r="D12" s="0" t="s">
        <v>22</v>
      </c>
      <c r="E12" s="0" t="s">
        <v>4764</v>
      </c>
      <c r="F12" s="0" t="s">
        <v>1029</v>
      </c>
      <c r="G12" s="0" t="s">
        <v>1030</v>
      </c>
      <c r="H12" s="0" t="s">
        <v>1030</v>
      </c>
      <c r="I12" s="0" t="s">
        <v>1031</v>
      </c>
      <c r="J12" s="0" t="s">
        <v>1032</v>
      </c>
      <c r="K12" s="0" t="s">
        <v>1033</v>
      </c>
      <c r="L12" s="0" t="s">
        <v>4765</v>
      </c>
      <c r="M12" s="0" t="s">
        <v>761</v>
      </c>
      <c r="N12" s="0" t="s">
        <v>106</v>
      </c>
      <c r="O12" s="0" t="s">
        <v>1030</v>
      </c>
      <c r="P12" s="0" t="s">
        <v>4719</v>
      </c>
      <c r="Q12" s="0" t="s">
        <v>1031</v>
      </c>
      <c r="R12" s="0" t="s">
        <v>1032</v>
      </c>
      <c r="S12" s="0" t="s">
        <v>1033</v>
      </c>
      <c r="T12" s="0" t="s">
        <v>4720</v>
      </c>
      <c r="U12" s="0" t="s">
        <v>4721</v>
      </c>
      <c r="V12" s="0" t="s">
        <v>4766</v>
      </c>
      <c r="W12" s="0" t="s">
        <v>4723</v>
      </c>
      <c r="X12" s="0" t="s">
        <v>4724</v>
      </c>
      <c r="Y12" s="0" t="s">
        <v>4725</v>
      </c>
      <c r="Z12" s="0" t="s">
        <v>4767</v>
      </c>
      <c r="AA12" s="0" t="s">
        <v>4768</v>
      </c>
      <c r="AB12" s="0" t="s">
        <v>4766</v>
      </c>
      <c r="AC12" s="0" t="s">
        <v>19</v>
      </c>
      <c r="AD12" s="0" t="s">
        <v>65</v>
      </c>
      <c r="AE12" s="0" t="s">
        <v>65</v>
      </c>
      <c r="AF12" s="0" t="s">
        <v>22</v>
      </c>
      <c r="AG12" s="0" t="s">
        <v>22</v>
      </c>
      <c r="AH12" s="0" t="s">
        <v>4728</v>
      </c>
      <c r="AI12" s="0" t="s">
        <v>4729</v>
      </c>
      <c r="AJ12" s="0" t="s">
        <v>4728</v>
      </c>
      <c r="AK12" s="0" t="s">
        <v>4729</v>
      </c>
      <c r="AL12" s="0" t="s">
        <v>22</v>
      </c>
    </row>
    <row customHeight="1" ht="11.25">
      <c r="A13" s="0" t="s">
        <v>22</v>
      </c>
      <c r="B13" s="0" t="s">
        <v>48</v>
      </c>
      <c r="C13" s="0" t="s">
        <v>50</v>
      </c>
      <c r="D13" s="0" t="s">
        <v>22</v>
      </c>
      <c r="E13" s="0" t="s">
        <v>1095</v>
      </c>
      <c r="F13" s="0" t="s">
        <v>1029</v>
      </c>
      <c r="G13" s="0" t="s">
        <v>1030</v>
      </c>
      <c r="H13" s="0" t="s">
        <v>1030</v>
      </c>
      <c r="I13" s="0" t="s">
        <v>1031</v>
      </c>
      <c r="J13" s="0" t="s">
        <v>1032</v>
      </c>
      <c r="K13" s="0" t="s">
        <v>1033</v>
      </c>
      <c r="L13" s="0" t="s">
        <v>1096</v>
      </c>
      <c r="M13" s="0" t="s">
        <v>761</v>
      </c>
      <c r="N13" s="0" t="s">
        <v>106</v>
      </c>
      <c r="O13" s="0" t="s">
        <v>1030</v>
      </c>
      <c r="P13" s="0" t="s">
        <v>4719</v>
      </c>
      <c r="Q13" s="0" t="s">
        <v>1031</v>
      </c>
      <c r="R13" s="0" t="s">
        <v>1032</v>
      </c>
      <c r="S13" s="0" t="s">
        <v>1033</v>
      </c>
      <c r="T13" s="0" t="s">
        <v>4720</v>
      </c>
      <c r="U13" s="0" t="s">
        <v>4721</v>
      </c>
      <c r="V13" s="0" t="s">
        <v>4769</v>
      </c>
      <c r="W13" s="0" t="s">
        <v>4723</v>
      </c>
      <c r="X13" s="0" t="s">
        <v>4724</v>
      </c>
      <c r="Y13" s="0" t="s">
        <v>4725</v>
      </c>
      <c r="Z13" s="0" t="s">
        <v>4770</v>
      </c>
      <c r="AA13" s="0" t="s">
        <v>4727</v>
      </c>
      <c r="AB13" s="0" t="s">
        <v>4769</v>
      </c>
      <c r="AC13" s="0" t="s">
        <v>19</v>
      </c>
      <c r="AD13" s="0" t="s">
        <v>65</v>
      </c>
      <c r="AE13" s="0" t="s">
        <v>65</v>
      </c>
      <c r="AF13" s="0" t="s">
        <v>22</v>
      </c>
      <c r="AG13" s="0" t="s">
        <v>22</v>
      </c>
      <c r="AH13" s="0" t="s">
        <v>4728</v>
      </c>
      <c r="AI13" s="0" t="s">
        <v>4729</v>
      </c>
      <c r="AJ13" s="0" t="s">
        <v>4728</v>
      </c>
      <c r="AK13" s="0" t="s">
        <v>4729</v>
      </c>
      <c r="AL13" s="0" t="s">
        <v>22</v>
      </c>
    </row>
    <row customHeight="1" ht="11.25">
      <c r="A14" s="0" t="s">
        <v>22</v>
      </c>
      <c r="B14" s="0" t="s">
        <v>48</v>
      </c>
      <c r="C14" s="0" t="s">
        <v>50</v>
      </c>
      <c r="D14" s="0" t="s">
        <v>22</v>
      </c>
      <c r="E14" s="0" t="s">
        <v>1056</v>
      </c>
      <c r="F14" s="0" t="s">
        <v>1029</v>
      </c>
      <c r="G14" s="0" t="s">
        <v>1030</v>
      </c>
      <c r="H14" s="0" t="s">
        <v>1030</v>
      </c>
      <c r="I14" s="0" t="s">
        <v>1031</v>
      </c>
      <c r="J14" s="0" t="s">
        <v>1032</v>
      </c>
      <c r="K14" s="0" t="s">
        <v>1033</v>
      </c>
      <c r="L14" s="0" t="s">
        <v>1057</v>
      </c>
      <c r="M14" s="0" t="s">
        <v>761</v>
      </c>
      <c r="N14" s="0" t="s">
        <v>106</v>
      </c>
      <c r="O14" s="0" t="s">
        <v>1030</v>
      </c>
      <c r="P14" s="0" t="s">
        <v>4719</v>
      </c>
      <c r="Q14" s="0" t="s">
        <v>1031</v>
      </c>
      <c r="R14" s="0" t="s">
        <v>1032</v>
      </c>
      <c r="S14" s="0" t="s">
        <v>1033</v>
      </c>
      <c r="T14" s="0" t="s">
        <v>4720</v>
      </c>
      <c r="U14" s="0" t="s">
        <v>4721</v>
      </c>
      <c r="V14" s="0" t="s">
        <v>4771</v>
      </c>
      <c r="W14" s="0" t="s">
        <v>4723</v>
      </c>
      <c r="X14" s="0" t="s">
        <v>4724</v>
      </c>
      <c r="Y14" s="0" t="s">
        <v>4725</v>
      </c>
      <c r="Z14" s="0" t="s">
        <v>4772</v>
      </c>
      <c r="AA14" s="0" t="s">
        <v>4727</v>
      </c>
      <c r="AB14" s="0" t="s">
        <v>4771</v>
      </c>
      <c r="AC14" s="0" t="s">
        <v>19</v>
      </c>
      <c r="AD14" s="0" t="s">
        <v>65</v>
      </c>
      <c r="AE14" s="0" t="s">
        <v>65</v>
      </c>
      <c r="AF14" s="0" t="s">
        <v>22</v>
      </c>
      <c r="AG14" s="0" t="s">
        <v>22</v>
      </c>
      <c r="AH14" s="0" t="s">
        <v>4728</v>
      </c>
      <c r="AI14" s="0" t="s">
        <v>4729</v>
      </c>
      <c r="AJ14" s="0" t="s">
        <v>4728</v>
      </c>
      <c r="AK14" s="0" t="s">
        <v>4729</v>
      </c>
      <c r="AL14" s="0" t="s">
        <v>22</v>
      </c>
    </row>
    <row customHeight="1" ht="11.25">
      <c r="A15" s="0" t="s">
        <v>22</v>
      </c>
      <c r="B15" s="0" t="s">
        <v>48</v>
      </c>
      <c r="C15" s="0" t="s">
        <v>50</v>
      </c>
      <c r="D15" s="0" t="s">
        <v>22</v>
      </c>
      <c r="E15" s="0" t="s">
        <v>1028</v>
      </c>
      <c r="F15" s="0" t="s">
        <v>1029</v>
      </c>
      <c r="G15" s="0" t="s">
        <v>1030</v>
      </c>
      <c r="H15" s="0" t="s">
        <v>1030</v>
      </c>
      <c r="I15" s="0" t="s">
        <v>1031</v>
      </c>
      <c r="J15" s="0" t="s">
        <v>1032</v>
      </c>
      <c r="K15" s="0" t="s">
        <v>1033</v>
      </c>
      <c r="L15" s="0" t="s">
        <v>1034</v>
      </c>
      <c r="M15" s="0" t="s">
        <v>761</v>
      </c>
      <c r="N15" s="0" t="s">
        <v>106</v>
      </c>
      <c r="O15" s="0" t="s">
        <v>1030</v>
      </c>
      <c r="P15" s="0" t="s">
        <v>4719</v>
      </c>
      <c r="Q15" s="0" t="s">
        <v>1031</v>
      </c>
      <c r="R15" s="0" t="s">
        <v>1032</v>
      </c>
      <c r="S15" s="0" t="s">
        <v>1033</v>
      </c>
      <c r="T15" s="0" t="s">
        <v>4720</v>
      </c>
      <c r="U15" s="0" t="s">
        <v>4721</v>
      </c>
      <c r="V15" s="0" t="s">
        <v>4773</v>
      </c>
      <c r="W15" s="0" t="s">
        <v>4723</v>
      </c>
      <c r="X15" s="0" t="s">
        <v>4724</v>
      </c>
      <c r="Y15" s="0" t="s">
        <v>4725</v>
      </c>
      <c r="Z15" s="0" t="s">
        <v>4774</v>
      </c>
      <c r="AA15" s="0" t="s">
        <v>4775</v>
      </c>
      <c r="AB15" s="0" t="s">
        <v>4773</v>
      </c>
      <c r="AC15" s="0" t="s">
        <v>19</v>
      </c>
      <c r="AD15" s="0" t="s">
        <v>65</v>
      </c>
      <c r="AE15" s="0" t="s">
        <v>65</v>
      </c>
      <c r="AF15" s="0" t="s">
        <v>22</v>
      </c>
      <c r="AG15" s="0" t="s">
        <v>22</v>
      </c>
      <c r="AH15" s="0" t="s">
        <v>4728</v>
      </c>
      <c r="AI15" s="0" t="s">
        <v>4729</v>
      </c>
      <c r="AJ15" s="0" t="s">
        <v>4728</v>
      </c>
      <c r="AK15" s="0" t="s">
        <v>4729</v>
      </c>
      <c r="AL15" s="0" t="s">
        <v>22</v>
      </c>
    </row>
    <row customHeight="1" ht="11.25">
      <c r="A16" s="0" t="s">
        <v>22</v>
      </c>
      <c r="B16" s="0" t="s">
        <v>48</v>
      </c>
      <c r="C16" s="0" t="s">
        <v>50</v>
      </c>
      <c r="D16" s="0" t="s">
        <v>22</v>
      </c>
      <c r="E16" s="0" t="s">
        <v>4776</v>
      </c>
      <c r="F16" s="0" t="s">
        <v>1029</v>
      </c>
      <c r="G16" s="0" t="s">
        <v>1030</v>
      </c>
      <c r="H16" s="0" t="s">
        <v>1030</v>
      </c>
      <c r="I16" s="0" t="s">
        <v>1031</v>
      </c>
      <c r="J16" s="0" t="s">
        <v>1032</v>
      </c>
      <c r="K16" s="0" t="s">
        <v>1033</v>
      </c>
      <c r="L16" s="0" t="s">
        <v>4777</v>
      </c>
      <c r="M16" s="0" t="s">
        <v>761</v>
      </c>
      <c r="N16" s="0" t="s">
        <v>106</v>
      </c>
      <c r="O16" s="0" t="s">
        <v>1030</v>
      </c>
      <c r="P16" s="0" t="s">
        <v>4719</v>
      </c>
      <c r="Q16" s="0" t="s">
        <v>1031</v>
      </c>
      <c r="R16" s="0" t="s">
        <v>1032</v>
      </c>
      <c r="S16" s="0" t="s">
        <v>1033</v>
      </c>
      <c r="T16" s="0" t="s">
        <v>4720</v>
      </c>
      <c r="U16" s="0" t="s">
        <v>4721</v>
      </c>
      <c r="V16" s="0" t="s">
        <v>4778</v>
      </c>
      <c r="W16" s="0" t="s">
        <v>4723</v>
      </c>
      <c r="X16" s="0" t="s">
        <v>4724</v>
      </c>
      <c r="Y16" s="0" t="s">
        <v>4725</v>
      </c>
      <c r="Z16" s="0" t="s">
        <v>4779</v>
      </c>
      <c r="AA16" s="0" t="s">
        <v>4727</v>
      </c>
      <c r="AB16" s="0" t="s">
        <v>4778</v>
      </c>
      <c r="AC16" s="0" t="s">
        <v>19</v>
      </c>
      <c r="AD16" s="0" t="s">
        <v>65</v>
      </c>
      <c r="AE16" s="0" t="s">
        <v>65</v>
      </c>
      <c r="AF16" s="0" t="s">
        <v>22</v>
      </c>
      <c r="AG16" s="0" t="s">
        <v>22</v>
      </c>
      <c r="AH16" s="0" t="s">
        <v>4728</v>
      </c>
      <c r="AI16" s="0" t="s">
        <v>4729</v>
      </c>
      <c r="AJ16" s="0" t="s">
        <v>4728</v>
      </c>
      <c r="AK16" s="0" t="s">
        <v>4729</v>
      </c>
      <c r="AL16" s="0" t="s">
        <v>22</v>
      </c>
    </row>
    <row customHeight="1" ht="11.25">
      <c r="A17" s="0" t="s">
        <v>22</v>
      </c>
      <c r="B17" s="0" t="s">
        <v>48</v>
      </c>
      <c r="C17" s="0" t="s">
        <v>50</v>
      </c>
      <c r="D17" s="0" t="s">
        <v>22</v>
      </c>
      <c r="E17" s="0" t="s">
        <v>4780</v>
      </c>
      <c r="F17" s="0" t="s">
        <v>1029</v>
      </c>
      <c r="G17" s="0" t="s">
        <v>1030</v>
      </c>
      <c r="H17" s="0" t="s">
        <v>1030</v>
      </c>
      <c r="I17" s="0" t="s">
        <v>1031</v>
      </c>
      <c r="J17" s="0" t="s">
        <v>1032</v>
      </c>
      <c r="K17" s="0" t="s">
        <v>1033</v>
      </c>
      <c r="L17" s="0" t="s">
        <v>4781</v>
      </c>
      <c r="M17" s="0" t="s">
        <v>761</v>
      </c>
      <c r="N17" s="0" t="s">
        <v>106</v>
      </c>
      <c r="O17" s="0" t="s">
        <v>1030</v>
      </c>
      <c r="P17" s="0" t="s">
        <v>4719</v>
      </c>
      <c r="Q17" s="0" t="s">
        <v>1031</v>
      </c>
      <c r="R17" s="0" t="s">
        <v>1032</v>
      </c>
      <c r="S17" s="0" t="s">
        <v>1033</v>
      </c>
      <c r="T17" s="0" t="s">
        <v>4720</v>
      </c>
      <c r="U17" s="0" t="s">
        <v>4721</v>
      </c>
      <c r="V17" s="0" t="s">
        <v>4782</v>
      </c>
      <c r="W17" s="0" t="s">
        <v>4723</v>
      </c>
      <c r="X17" s="0" t="s">
        <v>4724</v>
      </c>
      <c r="Y17" s="0" t="s">
        <v>4725</v>
      </c>
      <c r="Z17" s="0" t="s">
        <v>4783</v>
      </c>
      <c r="AA17" s="0" t="s">
        <v>4745</v>
      </c>
      <c r="AB17" s="0" t="s">
        <v>4782</v>
      </c>
      <c r="AC17" s="0" t="s">
        <v>19</v>
      </c>
      <c r="AD17" s="0" t="s">
        <v>65</v>
      </c>
      <c r="AE17" s="0" t="s">
        <v>65</v>
      </c>
      <c r="AF17" s="0" t="s">
        <v>22</v>
      </c>
      <c r="AG17" s="0" t="s">
        <v>22</v>
      </c>
      <c r="AH17" s="0" t="s">
        <v>4728</v>
      </c>
      <c r="AI17" s="0" t="s">
        <v>4729</v>
      </c>
      <c r="AJ17" s="0" t="s">
        <v>4728</v>
      </c>
      <c r="AK17" s="0" t="s">
        <v>4729</v>
      </c>
      <c r="AL17" s="0" t="s">
        <v>22</v>
      </c>
    </row>
    <row customHeight="1" ht="11.25">
      <c r="A18" s="0" t="s">
        <v>22</v>
      </c>
      <c r="B18" s="0" t="s">
        <v>48</v>
      </c>
      <c r="C18" s="0" t="s">
        <v>50</v>
      </c>
      <c r="D18" s="0" t="s">
        <v>22</v>
      </c>
      <c r="E18" s="0" t="s">
        <v>4784</v>
      </c>
      <c r="F18" s="0" t="s">
        <v>1029</v>
      </c>
      <c r="G18" s="0" t="s">
        <v>1030</v>
      </c>
      <c r="H18" s="0" t="s">
        <v>1030</v>
      </c>
      <c r="I18" s="0" t="s">
        <v>1031</v>
      </c>
      <c r="J18" s="0" t="s">
        <v>1032</v>
      </c>
      <c r="K18" s="0" t="s">
        <v>1033</v>
      </c>
      <c r="L18" s="0" t="s">
        <v>4785</v>
      </c>
      <c r="M18" s="0" t="s">
        <v>761</v>
      </c>
      <c r="N18" s="0" t="s">
        <v>106</v>
      </c>
      <c r="O18" s="0" t="s">
        <v>1030</v>
      </c>
      <c r="P18" s="0" t="s">
        <v>4719</v>
      </c>
      <c r="Q18" s="0" t="s">
        <v>1031</v>
      </c>
      <c r="R18" s="0" t="s">
        <v>1032</v>
      </c>
      <c r="S18" s="0" t="s">
        <v>1033</v>
      </c>
      <c r="T18" s="0" t="s">
        <v>4720</v>
      </c>
      <c r="U18" s="0" t="s">
        <v>4721</v>
      </c>
      <c r="V18" s="0" t="s">
        <v>4786</v>
      </c>
      <c r="W18" s="0" t="s">
        <v>4723</v>
      </c>
      <c r="X18" s="0" t="s">
        <v>4724</v>
      </c>
      <c r="Y18" s="0" t="s">
        <v>4725</v>
      </c>
      <c r="Z18" s="0" t="s">
        <v>4787</v>
      </c>
      <c r="AA18" s="0" t="s">
        <v>4768</v>
      </c>
      <c r="AB18" s="0" t="s">
        <v>4786</v>
      </c>
      <c r="AC18" s="0" t="s">
        <v>19</v>
      </c>
      <c r="AD18" s="0" t="s">
        <v>65</v>
      </c>
      <c r="AE18" s="0" t="s">
        <v>65</v>
      </c>
      <c r="AF18" s="0" t="s">
        <v>22</v>
      </c>
      <c r="AG18" s="0" t="s">
        <v>22</v>
      </c>
      <c r="AH18" s="0" t="s">
        <v>4728</v>
      </c>
      <c r="AI18" s="0" t="s">
        <v>4729</v>
      </c>
      <c r="AJ18" s="0" t="s">
        <v>4728</v>
      </c>
      <c r="AK18" s="0" t="s">
        <v>4729</v>
      </c>
      <c r="AL18" s="0" t="s">
        <v>22</v>
      </c>
    </row>
    <row customHeight="1" ht="11.25">
      <c r="A19" s="0" t="s">
        <v>22</v>
      </c>
      <c r="B19" s="0" t="s">
        <v>48</v>
      </c>
      <c r="C19" s="0" t="s">
        <v>50</v>
      </c>
      <c r="D19" s="0" t="s">
        <v>22</v>
      </c>
      <c r="E19" s="0" t="s">
        <v>4788</v>
      </c>
      <c r="F19" s="0" t="s">
        <v>1029</v>
      </c>
      <c r="G19" s="0" t="s">
        <v>1030</v>
      </c>
      <c r="H19" s="0" t="s">
        <v>1030</v>
      </c>
      <c r="I19" s="0" t="s">
        <v>1031</v>
      </c>
      <c r="J19" s="0" t="s">
        <v>1032</v>
      </c>
      <c r="K19" s="0" t="s">
        <v>1033</v>
      </c>
      <c r="L19" s="0" t="s">
        <v>4789</v>
      </c>
      <c r="M19" s="0" t="s">
        <v>761</v>
      </c>
      <c r="N19" s="0" t="s">
        <v>106</v>
      </c>
      <c r="O19" s="0" t="s">
        <v>1030</v>
      </c>
      <c r="P19" s="0" t="s">
        <v>4719</v>
      </c>
      <c r="Q19" s="0" t="s">
        <v>1031</v>
      </c>
      <c r="R19" s="0" t="s">
        <v>1032</v>
      </c>
      <c r="S19" s="0" t="s">
        <v>1033</v>
      </c>
      <c r="T19" s="0" t="s">
        <v>4720</v>
      </c>
      <c r="U19" s="0" t="s">
        <v>4721</v>
      </c>
      <c r="V19" s="0" t="s">
        <v>4790</v>
      </c>
      <c r="W19" s="0" t="s">
        <v>4723</v>
      </c>
      <c r="X19" s="0" t="s">
        <v>4724</v>
      </c>
      <c r="Y19" s="0" t="s">
        <v>4725</v>
      </c>
      <c r="Z19" s="0" t="s">
        <v>4791</v>
      </c>
      <c r="AA19" s="0" t="s">
        <v>4768</v>
      </c>
      <c r="AB19" s="0" t="s">
        <v>4790</v>
      </c>
      <c r="AC19" s="0" t="s">
        <v>19</v>
      </c>
      <c r="AD19" s="0" t="s">
        <v>65</v>
      </c>
      <c r="AE19" s="0" t="s">
        <v>65</v>
      </c>
      <c r="AF19" s="0" t="s">
        <v>22</v>
      </c>
      <c r="AG19" s="0" t="s">
        <v>22</v>
      </c>
      <c r="AH19" s="0" t="s">
        <v>4728</v>
      </c>
      <c r="AI19" s="0" t="s">
        <v>4729</v>
      </c>
      <c r="AJ19" s="0" t="s">
        <v>4728</v>
      </c>
      <c r="AK19" s="0" t="s">
        <v>4729</v>
      </c>
      <c r="AL19" s="0" t="s">
        <v>22</v>
      </c>
    </row>
    <row customHeight="1" ht="11.25">
      <c r="A20" s="0" t="s">
        <v>22</v>
      </c>
      <c r="B20" s="0" t="s">
        <v>48</v>
      </c>
      <c r="C20" s="0" t="s">
        <v>50</v>
      </c>
      <c r="D20" s="0" t="s">
        <v>22</v>
      </c>
      <c r="E20" s="0" t="s">
        <v>1059</v>
      </c>
      <c r="F20" s="0" t="s">
        <v>1029</v>
      </c>
      <c r="G20" s="0" t="s">
        <v>1030</v>
      </c>
      <c r="H20" s="0" t="s">
        <v>1030</v>
      </c>
      <c r="I20" s="0" t="s">
        <v>1031</v>
      </c>
      <c r="J20" s="0" t="s">
        <v>1032</v>
      </c>
      <c r="K20" s="0" t="s">
        <v>1033</v>
      </c>
      <c r="L20" s="0" t="s">
        <v>1060</v>
      </c>
      <c r="M20" s="0" t="s">
        <v>761</v>
      </c>
      <c r="N20" s="0" t="s">
        <v>106</v>
      </c>
      <c r="O20" s="0" t="s">
        <v>1030</v>
      </c>
      <c r="P20" s="0" t="s">
        <v>4719</v>
      </c>
      <c r="Q20" s="0" t="s">
        <v>1031</v>
      </c>
      <c r="R20" s="0" t="s">
        <v>1032</v>
      </c>
      <c r="S20" s="0" t="s">
        <v>1033</v>
      </c>
      <c r="T20" s="0" t="s">
        <v>4720</v>
      </c>
      <c r="U20" s="0" t="s">
        <v>4721</v>
      </c>
      <c r="V20" s="0" t="s">
        <v>4792</v>
      </c>
      <c r="W20" s="0" t="s">
        <v>4723</v>
      </c>
      <c r="X20" s="0" t="s">
        <v>4724</v>
      </c>
      <c r="Y20" s="0" t="s">
        <v>4725</v>
      </c>
      <c r="Z20" s="0" t="s">
        <v>4793</v>
      </c>
      <c r="AA20" s="0" t="s">
        <v>4750</v>
      </c>
      <c r="AB20" s="0" t="s">
        <v>4792</v>
      </c>
      <c r="AC20" s="0" t="s">
        <v>19</v>
      </c>
      <c r="AD20" s="0" t="s">
        <v>65</v>
      </c>
      <c r="AE20" s="0" t="s">
        <v>65</v>
      </c>
      <c r="AF20" s="0" t="s">
        <v>22</v>
      </c>
      <c r="AG20" s="0" t="s">
        <v>22</v>
      </c>
      <c r="AH20" s="0" t="s">
        <v>4728</v>
      </c>
      <c r="AI20" s="0" t="s">
        <v>4729</v>
      </c>
      <c r="AJ20" s="0" t="s">
        <v>4728</v>
      </c>
      <c r="AK20" s="0" t="s">
        <v>4729</v>
      </c>
      <c r="AL20" s="0" t="s">
        <v>22</v>
      </c>
    </row>
    <row customHeight="1" ht="11.25">
      <c r="A21" s="0" t="s">
        <v>22</v>
      </c>
      <c r="B21" s="0" t="s">
        <v>48</v>
      </c>
      <c r="C21" s="0" t="s">
        <v>50</v>
      </c>
      <c r="D21" s="0" t="s">
        <v>22</v>
      </c>
      <c r="E21" s="0" t="s">
        <v>4794</v>
      </c>
      <c r="F21" s="0" t="s">
        <v>1029</v>
      </c>
      <c r="G21" s="0" t="s">
        <v>1030</v>
      </c>
      <c r="H21" s="0" t="s">
        <v>1030</v>
      </c>
      <c r="I21" s="0" t="s">
        <v>1031</v>
      </c>
      <c r="J21" s="0" t="s">
        <v>1032</v>
      </c>
      <c r="K21" s="0" t="s">
        <v>1033</v>
      </c>
      <c r="L21" s="0" t="s">
        <v>4795</v>
      </c>
      <c r="M21" s="0" t="s">
        <v>761</v>
      </c>
      <c r="N21" s="0" t="s">
        <v>106</v>
      </c>
      <c r="O21" s="0" t="s">
        <v>1030</v>
      </c>
      <c r="P21" s="0" t="s">
        <v>4719</v>
      </c>
      <c r="Q21" s="0" t="s">
        <v>1031</v>
      </c>
      <c r="R21" s="0" t="s">
        <v>1032</v>
      </c>
      <c r="S21" s="0" t="s">
        <v>1033</v>
      </c>
      <c r="T21" s="0" t="s">
        <v>4720</v>
      </c>
      <c r="U21" s="0" t="s">
        <v>4721</v>
      </c>
      <c r="V21" s="0" t="s">
        <v>4796</v>
      </c>
      <c r="W21" s="0" t="s">
        <v>4723</v>
      </c>
      <c r="X21" s="0" t="s">
        <v>4724</v>
      </c>
      <c r="Y21" s="0" t="s">
        <v>4725</v>
      </c>
      <c r="Z21" s="0" t="s">
        <v>4797</v>
      </c>
      <c r="AA21" s="0" t="s">
        <v>4768</v>
      </c>
      <c r="AB21" s="0" t="s">
        <v>4796</v>
      </c>
      <c r="AC21" s="0" t="s">
        <v>19</v>
      </c>
      <c r="AD21" s="0" t="s">
        <v>65</v>
      </c>
      <c r="AE21" s="0" t="s">
        <v>65</v>
      </c>
      <c r="AF21" s="0" t="s">
        <v>22</v>
      </c>
      <c r="AG21" s="0" t="s">
        <v>22</v>
      </c>
      <c r="AH21" s="0" t="s">
        <v>4728</v>
      </c>
      <c r="AI21" s="0" t="s">
        <v>4729</v>
      </c>
      <c r="AJ21" s="0" t="s">
        <v>4728</v>
      </c>
      <c r="AK21" s="0" t="s">
        <v>4729</v>
      </c>
      <c r="AL21" s="0" t="s">
        <v>22</v>
      </c>
    </row>
    <row customHeight="1" ht="11.25">
      <c r="A22" s="0" t="s">
        <v>22</v>
      </c>
      <c r="B22" s="0" t="s">
        <v>48</v>
      </c>
      <c r="C22" s="0" t="s">
        <v>50</v>
      </c>
      <c r="D22" s="0" t="s">
        <v>22</v>
      </c>
      <c r="E22" s="0" t="s">
        <v>4798</v>
      </c>
      <c r="F22" s="0" t="s">
        <v>1029</v>
      </c>
      <c r="G22" s="0" t="s">
        <v>1030</v>
      </c>
      <c r="H22" s="0" t="s">
        <v>1030</v>
      </c>
      <c r="I22" s="0" t="s">
        <v>1031</v>
      </c>
      <c r="J22" s="0" t="s">
        <v>1032</v>
      </c>
      <c r="K22" s="0" t="s">
        <v>1033</v>
      </c>
      <c r="L22" s="0" t="s">
        <v>4799</v>
      </c>
      <c r="M22" s="0" t="s">
        <v>761</v>
      </c>
      <c r="N22" s="0" t="s">
        <v>106</v>
      </c>
      <c r="O22" s="0" t="s">
        <v>1030</v>
      </c>
      <c r="P22" s="0" t="s">
        <v>4719</v>
      </c>
      <c r="Q22" s="0" t="s">
        <v>1031</v>
      </c>
      <c r="R22" s="0" t="s">
        <v>1032</v>
      </c>
      <c r="S22" s="0" t="s">
        <v>1033</v>
      </c>
      <c r="T22" s="0" t="s">
        <v>4720</v>
      </c>
      <c r="U22" s="0" t="s">
        <v>4721</v>
      </c>
      <c r="V22" s="0" t="s">
        <v>4800</v>
      </c>
      <c r="W22" s="0" t="s">
        <v>4723</v>
      </c>
      <c r="X22" s="0" t="s">
        <v>4724</v>
      </c>
      <c r="Y22" s="0" t="s">
        <v>4725</v>
      </c>
      <c r="Z22" s="0" t="s">
        <v>4801</v>
      </c>
      <c r="AA22" s="0" t="s">
        <v>4759</v>
      </c>
      <c r="AB22" s="0" t="s">
        <v>4800</v>
      </c>
      <c r="AC22" s="0" t="s">
        <v>19</v>
      </c>
      <c r="AD22" s="0" t="s">
        <v>65</v>
      </c>
      <c r="AE22" s="0" t="s">
        <v>65</v>
      </c>
      <c r="AF22" s="0" t="s">
        <v>22</v>
      </c>
      <c r="AG22" s="0" t="s">
        <v>22</v>
      </c>
      <c r="AH22" s="0" t="s">
        <v>4728</v>
      </c>
      <c r="AI22" s="0" t="s">
        <v>4729</v>
      </c>
      <c r="AJ22" s="0" t="s">
        <v>4728</v>
      </c>
      <c r="AK22" s="0" t="s">
        <v>4729</v>
      </c>
      <c r="AL22" s="0" t="s">
        <v>22</v>
      </c>
    </row>
    <row customHeight="1" ht="11.25">
      <c r="A23" s="0" t="s">
        <v>22</v>
      </c>
      <c r="B23" s="0" t="s">
        <v>48</v>
      </c>
      <c r="C23" s="0" t="s">
        <v>50</v>
      </c>
      <c r="D23" s="0" t="s">
        <v>22</v>
      </c>
      <c r="E23" s="0" t="s">
        <v>4802</v>
      </c>
      <c r="F23" s="0" t="s">
        <v>1029</v>
      </c>
      <c r="G23" s="0" t="s">
        <v>1030</v>
      </c>
      <c r="H23" s="0" t="s">
        <v>1030</v>
      </c>
      <c r="I23" s="0" t="s">
        <v>1031</v>
      </c>
      <c r="J23" s="0" t="s">
        <v>1032</v>
      </c>
      <c r="K23" s="0" t="s">
        <v>1033</v>
      </c>
      <c r="L23" s="0" t="s">
        <v>4803</v>
      </c>
      <c r="M23" s="0" t="s">
        <v>761</v>
      </c>
      <c r="N23" s="0" t="s">
        <v>106</v>
      </c>
      <c r="O23" s="0" t="s">
        <v>1030</v>
      </c>
      <c r="P23" s="0" t="s">
        <v>4719</v>
      </c>
      <c r="Q23" s="0" t="s">
        <v>1031</v>
      </c>
      <c r="R23" s="0" t="s">
        <v>1032</v>
      </c>
      <c r="S23" s="0" t="s">
        <v>1033</v>
      </c>
      <c r="T23" s="0" t="s">
        <v>4720</v>
      </c>
      <c r="U23" s="0" t="s">
        <v>4721</v>
      </c>
      <c r="V23" s="0" t="s">
        <v>4804</v>
      </c>
      <c r="W23" s="0" t="s">
        <v>4723</v>
      </c>
      <c r="X23" s="0" t="s">
        <v>4724</v>
      </c>
      <c r="Y23" s="0" t="s">
        <v>4725</v>
      </c>
      <c r="Z23" s="0" t="s">
        <v>4805</v>
      </c>
      <c r="AA23" s="0" t="s">
        <v>4759</v>
      </c>
      <c r="AB23" s="0" t="s">
        <v>4804</v>
      </c>
      <c r="AC23" s="0" t="s">
        <v>19</v>
      </c>
      <c r="AD23" s="0" t="s">
        <v>65</v>
      </c>
      <c r="AE23" s="0" t="s">
        <v>65</v>
      </c>
      <c r="AF23" s="0" t="s">
        <v>22</v>
      </c>
      <c r="AG23" s="0" t="s">
        <v>22</v>
      </c>
      <c r="AH23" s="0" t="s">
        <v>4728</v>
      </c>
      <c r="AI23" s="0" t="s">
        <v>4729</v>
      </c>
      <c r="AJ23" s="0" t="s">
        <v>4728</v>
      </c>
      <c r="AK23" s="0" t="s">
        <v>4729</v>
      </c>
      <c r="AL23" s="0" t="s">
        <v>22</v>
      </c>
    </row>
    <row customHeight="1" ht="11.25">
      <c r="A24" s="0" t="s">
        <v>22</v>
      </c>
      <c r="B24" s="0" t="s">
        <v>48</v>
      </c>
      <c r="C24" s="0" t="s">
        <v>50</v>
      </c>
      <c r="D24" s="0" t="s">
        <v>22</v>
      </c>
      <c r="E24" s="0" t="s">
        <v>1065</v>
      </c>
      <c r="F24" s="0" t="s">
        <v>1029</v>
      </c>
      <c r="G24" s="0" t="s">
        <v>1030</v>
      </c>
      <c r="H24" s="0" t="s">
        <v>1030</v>
      </c>
      <c r="I24" s="0" t="s">
        <v>1031</v>
      </c>
      <c r="J24" s="0" t="s">
        <v>1032</v>
      </c>
      <c r="K24" s="0" t="s">
        <v>1033</v>
      </c>
      <c r="L24" s="0" t="s">
        <v>1066</v>
      </c>
      <c r="M24" s="0" t="s">
        <v>761</v>
      </c>
      <c r="N24" s="0" t="s">
        <v>106</v>
      </c>
      <c r="O24" s="0" t="s">
        <v>1030</v>
      </c>
      <c r="P24" s="0" t="s">
        <v>4719</v>
      </c>
      <c r="Q24" s="0" t="s">
        <v>1031</v>
      </c>
      <c r="R24" s="0" t="s">
        <v>1032</v>
      </c>
      <c r="S24" s="0" t="s">
        <v>1033</v>
      </c>
      <c r="T24" s="0" t="s">
        <v>4720</v>
      </c>
      <c r="U24" s="0" t="s">
        <v>4721</v>
      </c>
      <c r="V24" s="0" t="s">
        <v>4806</v>
      </c>
      <c r="W24" s="0" t="s">
        <v>4723</v>
      </c>
      <c r="X24" s="0" t="s">
        <v>4724</v>
      </c>
      <c r="Y24" s="0" t="s">
        <v>4725</v>
      </c>
      <c r="Z24" s="0" t="s">
        <v>4807</v>
      </c>
      <c r="AA24" s="0" t="s">
        <v>4727</v>
      </c>
      <c r="AB24" s="0" t="s">
        <v>4806</v>
      </c>
      <c r="AC24" s="0" t="s">
        <v>19</v>
      </c>
      <c r="AD24" s="0" t="s">
        <v>65</v>
      </c>
      <c r="AE24" s="0" t="s">
        <v>65</v>
      </c>
      <c r="AF24" s="0" t="s">
        <v>22</v>
      </c>
      <c r="AG24" s="0" t="s">
        <v>22</v>
      </c>
      <c r="AH24" s="0" t="s">
        <v>4728</v>
      </c>
      <c r="AI24" s="0" t="s">
        <v>4729</v>
      </c>
      <c r="AJ24" s="0" t="s">
        <v>4728</v>
      </c>
      <c r="AK24" s="0" t="s">
        <v>4729</v>
      </c>
      <c r="AL24" s="0" t="s">
        <v>22</v>
      </c>
    </row>
    <row customHeight="1" ht="11.25">
      <c r="A25" s="0" t="s">
        <v>22</v>
      </c>
      <c r="B25" s="0" t="s">
        <v>48</v>
      </c>
      <c r="C25" s="0" t="s">
        <v>50</v>
      </c>
      <c r="D25" s="0" t="s">
        <v>22</v>
      </c>
      <c r="E25" s="0" t="s">
        <v>4808</v>
      </c>
      <c r="F25" s="0" t="s">
        <v>1029</v>
      </c>
      <c r="G25" s="0" t="s">
        <v>1030</v>
      </c>
      <c r="H25" s="0" t="s">
        <v>1030</v>
      </c>
      <c r="I25" s="0" t="s">
        <v>1031</v>
      </c>
      <c r="J25" s="0" t="s">
        <v>1032</v>
      </c>
      <c r="K25" s="0" t="s">
        <v>1033</v>
      </c>
      <c r="L25" s="0" t="s">
        <v>4809</v>
      </c>
      <c r="M25" s="0" t="s">
        <v>761</v>
      </c>
      <c r="N25" s="0" t="s">
        <v>106</v>
      </c>
      <c r="O25" s="0" t="s">
        <v>1030</v>
      </c>
      <c r="P25" s="0" t="s">
        <v>4719</v>
      </c>
      <c r="Q25" s="0" t="s">
        <v>1031</v>
      </c>
      <c r="R25" s="0" t="s">
        <v>1032</v>
      </c>
      <c r="S25" s="0" t="s">
        <v>1033</v>
      </c>
      <c r="T25" s="0" t="s">
        <v>4720</v>
      </c>
      <c r="U25" s="0" t="s">
        <v>4721</v>
      </c>
      <c r="V25" s="0" t="s">
        <v>4810</v>
      </c>
      <c r="W25" s="0" t="s">
        <v>4723</v>
      </c>
      <c r="X25" s="0" t="s">
        <v>4724</v>
      </c>
      <c r="Y25" s="0" t="s">
        <v>4725</v>
      </c>
      <c r="Z25" s="0" t="s">
        <v>4811</v>
      </c>
      <c r="AA25" s="0" t="s">
        <v>4727</v>
      </c>
      <c r="AB25" s="0" t="s">
        <v>4810</v>
      </c>
      <c r="AC25" s="0" t="s">
        <v>19</v>
      </c>
      <c r="AD25" s="0" t="s">
        <v>65</v>
      </c>
      <c r="AE25" s="0" t="s">
        <v>65</v>
      </c>
      <c r="AF25" s="0" t="s">
        <v>22</v>
      </c>
      <c r="AG25" s="0" t="s">
        <v>22</v>
      </c>
      <c r="AH25" s="0" t="s">
        <v>4728</v>
      </c>
      <c r="AI25" s="0" t="s">
        <v>4729</v>
      </c>
      <c r="AJ25" s="0" t="s">
        <v>4728</v>
      </c>
      <c r="AK25" s="0" t="s">
        <v>4729</v>
      </c>
      <c r="AL25" s="0" t="s">
        <v>22</v>
      </c>
    </row>
    <row customHeight="1" ht="11.25">
      <c r="A26" s="0" t="s">
        <v>22</v>
      </c>
      <c r="B26" s="0" t="s">
        <v>48</v>
      </c>
      <c r="C26" s="0" t="s">
        <v>50</v>
      </c>
      <c r="D26" s="0" t="s">
        <v>22</v>
      </c>
      <c r="E26" s="0" t="s">
        <v>4812</v>
      </c>
      <c r="F26" s="0" t="s">
        <v>1029</v>
      </c>
      <c r="G26" s="0" t="s">
        <v>1030</v>
      </c>
      <c r="H26" s="0" t="s">
        <v>1030</v>
      </c>
      <c r="I26" s="0" t="s">
        <v>1031</v>
      </c>
      <c r="J26" s="0" t="s">
        <v>1032</v>
      </c>
      <c r="K26" s="0" t="s">
        <v>1033</v>
      </c>
      <c r="L26" s="0" t="s">
        <v>1069</v>
      </c>
      <c r="M26" s="0" t="s">
        <v>761</v>
      </c>
      <c r="N26" s="0" t="s">
        <v>106</v>
      </c>
      <c r="O26" s="0" t="s">
        <v>1030</v>
      </c>
      <c r="P26" s="0" t="s">
        <v>4719</v>
      </c>
      <c r="Q26" s="0" t="s">
        <v>1031</v>
      </c>
      <c r="R26" s="0" t="s">
        <v>1032</v>
      </c>
      <c r="S26" s="0" t="s">
        <v>1033</v>
      </c>
      <c r="T26" s="0" t="s">
        <v>4720</v>
      </c>
      <c r="U26" s="0" t="s">
        <v>4721</v>
      </c>
      <c r="V26" s="0" t="s">
        <v>4813</v>
      </c>
      <c r="W26" s="0" t="s">
        <v>4723</v>
      </c>
      <c r="X26" s="0" t="s">
        <v>4724</v>
      </c>
      <c r="Y26" s="0" t="s">
        <v>4725</v>
      </c>
      <c r="Z26" s="0" t="s">
        <v>4814</v>
      </c>
      <c r="AA26" s="0" t="s">
        <v>4768</v>
      </c>
      <c r="AB26" s="0" t="s">
        <v>4813</v>
      </c>
      <c r="AC26" s="0" t="s">
        <v>19</v>
      </c>
      <c r="AD26" s="0" t="s">
        <v>65</v>
      </c>
      <c r="AE26" s="0" t="s">
        <v>65</v>
      </c>
      <c r="AF26" s="0" t="s">
        <v>22</v>
      </c>
      <c r="AG26" s="0" t="s">
        <v>22</v>
      </c>
      <c r="AH26" s="0" t="s">
        <v>4728</v>
      </c>
      <c r="AI26" s="0" t="s">
        <v>4729</v>
      </c>
      <c r="AJ26" s="0" t="s">
        <v>4728</v>
      </c>
      <c r="AK26" s="0" t="s">
        <v>4729</v>
      </c>
      <c r="AL26" s="0" t="s">
        <v>22</v>
      </c>
    </row>
    <row customHeight="1" ht="11.25">
      <c r="A27" s="0" t="s">
        <v>22</v>
      </c>
      <c r="B27" s="0" t="s">
        <v>48</v>
      </c>
      <c r="C27" s="0" t="s">
        <v>50</v>
      </c>
      <c r="D27" s="0" t="s">
        <v>22</v>
      </c>
      <c r="E27" s="0" t="s">
        <v>1044</v>
      </c>
      <c r="F27" s="0" t="s">
        <v>1029</v>
      </c>
      <c r="G27" s="0" t="s">
        <v>1030</v>
      </c>
      <c r="H27" s="0" t="s">
        <v>1030</v>
      </c>
      <c r="I27" s="0" t="s">
        <v>1031</v>
      </c>
      <c r="J27" s="0" t="s">
        <v>1032</v>
      </c>
      <c r="K27" s="0" t="s">
        <v>1033</v>
      </c>
      <c r="L27" s="0" t="s">
        <v>1045</v>
      </c>
      <c r="M27" s="0" t="s">
        <v>761</v>
      </c>
      <c r="N27" s="0" t="s">
        <v>106</v>
      </c>
      <c r="O27" s="0" t="s">
        <v>1030</v>
      </c>
      <c r="P27" s="0" t="s">
        <v>4719</v>
      </c>
      <c r="Q27" s="0" t="s">
        <v>1031</v>
      </c>
      <c r="R27" s="0" t="s">
        <v>1032</v>
      </c>
      <c r="S27" s="0" t="s">
        <v>1033</v>
      </c>
      <c r="T27" s="0" t="s">
        <v>4720</v>
      </c>
      <c r="U27" s="0" t="s">
        <v>4721</v>
      </c>
      <c r="V27" s="0" t="s">
        <v>4815</v>
      </c>
      <c r="W27" s="0" t="s">
        <v>4723</v>
      </c>
      <c r="X27" s="0" t="s">
        <v>4724</v>
      </c>
      <c r="Y27" s="0" t="s">
        <v>4725</v>
      </c>
      <c r="Z27" s="0" t="s">
        <v>4816</v>
      </c>
      <c r="AA27" s="0" t="s">
        <v>4817</v>
      </c>
      <c r="AB27" s="0" t="s">
        <v>4815</v>
      </c>
      <c r="AC27" s="0" t="s">
        <v>19</v>
      </c>
      <c r="AD27" s="0" t="s">
        <v>65</v>
      </c>
      <c r="AE27" s="0" t="s">
        <v>65</v>
      </c>
      <c r="AF27" s="0" t="s">
        <v>22</v>
      </c>
      <c r="AG27" s="0" t="s">
        <v>22</v>
      </c>
      <c r="AH27" s="0" t="s">
        <v>4728</v>
      </c>
      <c r="AI27" s="0" t="s">
        <v>4729</v>
      </c>
      <c r="AJ27" s="0" t="s">
        <v>4728</v>
      </c>
      <c r="AK27" s="0" t="s">
        <v>4729</v>
      </c>
      <c r="AL27" s="0" t="s">
        <v>22</v>
      </c>
    </row>
    <row customHeight="1" ht="11.25">
      <c r="A28" s="0" t="s">
        <v>22</v>
      </c>
      <c r="B28" s="0" t="s">
        <v>48</v>
      </c>
      <c r="C28" s="0" t="s">
        <v>50</v>
      </c>
      <c r="D28" s="0" t="s">
        <v>22</v>
      </c>
      <c r="E28" s="0" t="s">
        <v>1053</v>
      </c>
      <c r="F28" s="0" t="s">
        <v>1029</v>
      </c>
      <c r="G28" s="0" t="s">
        <v>1030</v>
      </c>
      <c r="H28" s="0" t="s">
        <v>1030</v>
      </c>
      <c r="I28" s="0" t="s">
        <v>1031</v>
      </c>
      <c r="J28" s="0" t="s">
        <v>1032</v>
      </c>
      <c r="K28" s="0" t="s">
        <v>1033</v>
      </c>
      <c r="L28" s="0" t="s">
        <v>1054</v>
      </c>
      <c r="M28" s="0" t="s">
        <v>761</v>
      </c>
      <c r="N28" s="0" t="s">
        <v>106</v>
      </c>
      <c r="O28" s="0" t="s">
        <v>1030</v>
      </c>
      <c r="P28" s="0" t="s">
        <v>4719</v>
      </c>
      <c r="Q28" s="0" t="s">
        <v>1031</v>
      </c>
      <c r="R28" s="0" t="s">
        <v>1032</v>
      </c>
      <c r="S28" s="0" t="s">
        <v>1033</v>
      </c>
      <c r="T28" s="0" t="s">
        <v>4720</v>
      </c>
      <c r="U28" s="0" t="s">
        <v>4721</v>
      </c>
      <c r="V28" s="0" t="s">
        <v>4818</v>
      </c>
      <c r="W28" s="0" t="s">
        <v>4723</v>
      </c>
      <c r="X28" s="0" t="s">
        <v>4724</v>
      </c>
      <c r="Y28" s="0" t="s">
        <v>4725</v>
      </c>
      <c r="Z28" s="0" t="s">
        <v>4819</v>
      </c>
      <c r="AA28" s="0" t="s">
        <v>4750</v>
      </c>
      <c r="AB28" s="0" t="s">
        <v>4818</v>
      </c>
      <c r="AC28" s="0" t="s">
        <v>19</v>
      </c>
      <c r="AD28" s="0" t="s">
        <v>65</v>
      </c>
      <c r="AE28" s="0" t="s">
        <v>65</v>
      </c>
      <c r="AF28" s="0" t="s">
        <v>22</v>
      </c>
      <c r="AG28" s="0" t="s">
        <v>22</v>
      </c>
      <c r="AH28" s="0" t="s">
        <v>4728</v>
      </c>
      <c r="AI28" s="0" t="s">
        <v>4729</v>
      </c>
      <c r="AJ28" s="0" t="s">
        <v>4728</v>
      </c>
      <c r="AK28" s="0" t="s">
        <v>4729</v>
      </c>
      <c r="AL28" s="0" t="s">
        <v>22</v>
      </c>
    </row>
    <row customHeight="1" ht="11.25">
      <c r="A29" s="0" t="s">
        <v>22</v>
      </c>
      <c r="B29" s="0" t="s">
        <v>48</v>
      </c>
      <c r="C29" s="0" t="s">
        <v>50</v>
      </c>
      <c r="D29" s="0" t="s">
        <v>22</v>
      </c>
      <c r="E29" s="0" t="s">
        <v>1062</v>
      </c>
      <c r="F29" s="0" t="s">
        <v>1029</v>
      </c>
      <c r="G29" s="0" t="s">
        <v>1030</v>
      </c>
      <c r="H29" s="0" t="s">
        <v>1030</v>
      </c>
      <c r="I29" s="0" t="s">
        <v>1031</v>
      </c>
      <c r="J29" s="0" t="s">
        <v>1032</v>
      </c>
      <c r="K29" s="0" t="s">
        <v>1033</v>
      </c>
      <c r="L29" s="0" t="s">
        <v>1063</v>
      </c>
      <c r="M29" s="0" t="s">
        <v>761</v>
      </c>
      <c r="N29" s="0" t="s">
        <v>106</v>
      </c>
      <c r="O29" s="0" t="s">
        <v>1030</v>
      </c>
      <c r="P29" s="0" t="s">
        <v>4719</v>
      </c>
      <c r="Q29" s="0" t="s">
        <v>1031</v>
      </c>
      <c r="R29" s="0" t="s">
        <v>1032</v>
      </c>
      <c r="S29" s="0" t="s">
        <v>1033</v>
      </c>
      <c r="T29" s="0" t="s">
        <v>4720</v>
      </c>
      <c r="U29" s="0" t="s">
        <v>4721</v>
      </c>
      <c r="V29" s="0" t="s">
        <v>4820</v>
      </c>
      <c r="W29" s="0" t="s">
        <v>4723</v>
      </c>
      <c r="X29" s="0" t="s">
        <v>4724</v>
      </c>
      <c r="Y29" s="0" t="s">
        <v>4725</v>
      </c>
      <c r="Z29" s="0" t="s">
        <v>4821</v>
      </c>
      <c r="AA29" s="0" t="s">
        <v>4750</v>
      </c>
      <c r="AB29" s="0" t="s">
        <v>4820</v>
      </c>
      <c r="AC29" s="0" t="s">
        <v>19</v>
      </c>
      <c r="AD29" s="0" t="s">
        <v>65</v>
      </c>
      <c r="AE29" s="0" t="s">
        <v>65</v>
      </c>
      <c r="AF29" s="0" t="s">
        <v>22</v>
      </c>
      <c r="AG29" s="0" t="s">
        <v>22</v>
      </c>
      <c r="AH29" s="0" t="s">
        <v>4728</v>
      </c>
      <c r="AI29" s="0" t="s">
        <v>4729</v>
      </c>
      <c r="AJ29" s="0" t="s">
        <v>4728</v>
      </c>
      <c r="AK29" s="0" t="s">
        <v>4729</v>
      </c>
      <c r="AL29" s="0" t="s">
        <v>22</v>
      </c>
    </row>
    <row customHeight="1" ht="11.25">
      <c r="A30" s="0" t="s">
        <v>22</v>
      </c>
      <c r="B30" s="0" t="s">
        <v>48</v>
      </c>
      <c r="C30" s="0" t="s">
        <v>50</v>
      </c>
      <c r="D30" s="0" t="s">
        <v>22</v>
      </c>
      <c r="E30" s="0" t="s">
        <v>4822</v>
      </c>
      <c r="F30" s="0" t="s">
        <v>1029</v>
      </c>
      <c r="G30" s="0" t="s">
        <v>1030</v>
      </c>
      <c r="H30" s="0" t="s">
        <v>1030</v>
      </c>
      <c r="I30" s="0" t="s">
        <v>1031</v>
      </c>
      <c r="J30" s="0" t="s">
        <v>1032</v>
      </c>
      <c r="K30" s="0" t="s">
        <v>1033</v>
      </c>
      <c r="L30" s="0" t="s">
        <v>4823</v>
      </c>
      <c r="M30" s="0" t="s">
        <v>761</v>
      </c>
      <c r="N30" s="0" t="s">
        <v>106</v>
      </c>
      <c r="O30" s="0" t="s">
        <v>1030</v>
      </c>
      <c r="P30" s="0" t="s">
        <v>4719</v>
      </c>
      <c r="Q30" s="0" t="s">
        <v>1031</v>
      </c>
      <c r="R30" s="0" t="s">
        <v>1032</v>
      </c>
      <c r="S30" s="0" t="s">
        <v>1033</v>
      </c>
      <c r="T30" s="0" t="s">
        <v>4720</v>
      </c>
      <c r="U30" s="0" t="s">
        <v>4721</v>
      </c>
      <c r="V30" s="0" t="s">
        <v>4824</v>
      </c>
      <c r="W30" s="0" t="s">
        <v>4723</v>
      </c>
      <c r="X30" s="0" t="s">
        <v>4724</v>
      </c>
      <c r="Y30" s="0" t="s">
        <v>4725</v>
      </c>
      <c r="Z30" s="0" t="s">
        <v>4825</v>
      </c>
      <c r="AA30" s="0" t="s">
        <v>4826</v>
      </c>
      <c r="AB30" s="0" t="s">
        <v>4824</v>
      </c>
      <c r="AC30" s="0" t="s">
        <v>19</v>
      </c>
      <c r="AD30" s="0" t="s">
        <v>65</v>
      </c>
      <c r="AE30" s="0" t="s">
        <v>65</v>
      </c>
      <c r="AF30" s="0" t="s">
        <v>22</v>
      </c>
      <c r="AG30" s="0" t="s">
        <v>22</v>
      </c>
      <c r="AH30" s="0" t="s">
        <v>4728</v>
      </c>
      <c r="AI30" s="0" t="s">
        <v>4729</v>
      </c>
      <c r="AJ30" s="0" t="s">
        <v>4728</v>
      </c>
      <c r="AK30" s="0" t="s">
        <v>4729</v>
      </c>
      <c r="AL30" s="0" t="s">
        <v>22</v>
      </c>
    </row>
    <row customHeight="1" ht="11.25">
      <c r="A31" s="0" t="s">
        <v>22</v>
      </c>
      <c r="B31" s="0" t="s">
        <v>48</v>
      </c>
      <c r="C31" s="0" t="s">
        <v>50</v>
      </c>
      <c r="D31" s="0" t="s">
        <v>22</v>
      </c>
      <c r="E31" s="0" t="s">
        <v>1071</v>
      </c>
      <c r="F31" s="0" t="s">
        <v>1029</v>
      </c>
      <c r="G31" s="0" t="s">
        <v>1030</v>
      </c>
      <c r="H31" s="0" t="s">
        <v>1030</v>
      </c>
      <c r="I31" s="0" t="s">
        <v>1031</v>
      </c>
      <c r="J31" s="0" t="s">
        <v>1032</v>
      </c>
      <c r="K31" s="0" t="s">
        <v>1033</v>
      </c>
      <c r="L31" s="0" t="s">
        <v>1072</v>
      </c>
      <c r="M31" s="0" t="s">
        <v>761</v>
      </c>
      <c r="N31" s="0" t="s">
        <v>106</v>
      </c>
      <c r="O31" s="0" t="s">
        <v>1030</v>
      </c>
      <c r="P31" s="0" t="s">
        <v>4719</v>
      </c>
      <c r="Q31" s="0" t="s">
        <v>1031</v>
      </c>
      <c r="R31" s="0" t="s">
        <v>1032</v>
      </c>
      <c r="S31" s="0" t="s">
        <v>1033</v>
      </c>
      <c r="T31" s="0" t="s">
        <v>4720</v>
      </c>
      <c r="U31" s="0" t="s">
        <v>4721</v>
      </c>
      <c r="V31" s="0" t="s">
        <v>4827</v>
      </c>
      <c r="W31" s="0" t="s">
        <v>4723</v>
      </c>
      <c r="X31" s="0" t="s">
        <v>4724</v>
      </c>
      <c r="Y31" s="0" t="s">
        <v>4725</v>
      </c>
      <c r="Z31" s="0" t="s">
        <v>4828</v>
      </c>
      <c r="AA31" s="0" t="s">
        <v>4750</v>
      </c>
      <c r="AB31" s="0" t="s">
        <v>4827</v>
      </c>
      <c r="AC31" s="0" t="s">
        <v>19</v>
      </c>
      <c r="AD31" s="0" t="s">
        <v>65</v>
      </c>
      <c r="AE31" s="0" t="s">
        <v>65</v>
      </c>
      <c r="AF31" s="0" t="s">
        <v>22</v>
      </c>
      <c r="AG31" s="0" t="s">
        <v>22</v>
      </c>
      <c r="AH31" s="0" t="s">
        <v>4728</v>
      </c>
      <c r="AI31" s="0" t="s">
        <v>4729</v>
      </c>
      <c r="AJ31" s="0" t="s">
        <v>4728</v>
      </c>
      <c r="AK31" s="0" t="s">
        <v>4729</v>
      </c>
      <c r="AL31" s="0" t="s">
        <v>22</v>
      </c>
    </row>
    <row customHeight="1" ht="11.25">
      <c r="A32" s="0" t="s">
        <v>22</v>
      </c>
      <c r="B32" s="0" t="s">
        <v>48</v>
      </c>
      <c r="C32" s="0" t="s">
        <v>50</v>
      </c>
      <c r="D32" s="0" t="s">
        <v>22</v>
      </c>
      <c r="E32" s="0" t="s">
        <v>4829</v>
      </c>
      <c r="F32" s="0" t="s">
        <v>1029</v>
      </c>
      <c r="G32" s="0" t="s">
        <v>1030</v>
      </c>
      <c r="H32" s="0" t="s">
        <v>1030</v>
      </c>
      <c r="I32" s="0" t="s">
        <v>1031</v>
      </c>
      <c r="J32" s="0" t="s">
        <v>1032</v>
      </c>
      <c r="K32" s="0" t="s">
        <v>1033</v>
      </c>
      <c r="L32" s="0" t="s">
        <v>4830</v>
      </c>
      <c r="M32" s="0" t="s">
        <v>761</v>
      </c>
      <c r="N32" s="0" t="s">
        <v>106</v>
      </c>
      <c r="O32" s="0" t="s">
        <v>1030</v>
      </c>
      <c r="P32" s="0" t="s">
        <v>4719</v>
      </c>
      <c r="Q32" s="0" t="s">
        <v>1031</v>
      </c>
      <c r="R32" s="0" t="s">
        <v>1032</v>
      </c>
      <c r="S32" s="0" t="s">
        <v>1033</v>
      </c>
      <c r="T32" s="0" t="s">
        <v>4720</v>
      </c>
      <c r="U32" s="0" t="s">
        <v>4721</v>
      </c>
      <c r="V32" s="0" t="s">
        <v>4831</v>
      </c>
      <c r="W32" s="0" t="s">
        <v>4723</v>
      </c>
      <c r="X32" s="0" t="s">
        <v>4724</v>
      </c>
      <c r="Y32" s="0" t="s">
        <v>4725</v>
      </c>
      <c r="Z32" s="0" t="s">
        <v>4832</v>
      </c>
      <c r="AA32" s="0" t="s">
        <v>4750</v>
      </c>
      <c r="AB32" s="0" t="s">
        <v>4831</v>
      </c>
      <c r="AC32" s="0" t="s">
        <v>19</v>
      </c>
      <c r="AD32" s="0" t="s">
        <v>65</v>
      </c>
      <c r="AE32" s="0" t="s">
        <v>65</v>
      </c>
      <c r="AF32" s="0" t="s">
        <v>22</v>
      </c>
      <c r="AG32" s="0" t="s">
        <v>22</v>
      </c>
      <c r="AH32" s="0" t="s">
        <v>4728</v>
      </c>
      <c r="AI32" s="0" t="s">
        <v>4729</v>
      </c>
      <c r="AJ32" s="0" t="s">
        <v>4728</v>
      </c>
      <c r="AK32" s="0" t="s">
        <v>4729</v>
      </c>
      <c r="AL32" s="0" t="s">
        <v>22</v>
      </c>
    </row>
    <row customHeight="1" ht="11.25">
      <c r="A33" s="0" t="s">
        <v>22</v>
      </c>
      <c r="B33" s="0" t="s">
        <v>48</v>
      </c>
      <c r="C33" s="0" t="s">
        <v>50</v>
      </c>
      <c r="D33" s="0" t="s">
        <v>22</v>
      </c>
      <c r="E33" s="0" t="s">
        <v>4833</v>
      </c>
      <c r="F33" s="0" t="s">
        <v>1029</v>
      </c>
      <c r="G33" s="0" t="s">
        <v>1030</v>
      </c>
      <c r="H33" s="0" t="s">
        <v>1030</v>
      </c>
      <c r="I33" s="0" t="s">
        <v>1031</v>
      </c>
      <c r="J33" s="0" t="s">
        <v>1032</v>
      </c>
      <c r="K33" s="0" t="s">
        <v>1033</v>
      </c>
      <c r="L33" s="0" t="s">
        <v>4834</v>
      </c>
      <c r="M33" s="0" t="s">
        <v>761</v>
      </c>
      <c r="N33" s="0" t="s">
        <v>106</v>
      </c>
      <c r="O33" s="0" t="s">
        <v>1030</v>
      </c>
      <c r="P33" s="0" t="s">
        <v>4719</v>
      </c>
      <c r="Q33" s="0" t="s">
        <v>1031</v>
      </c>
      <c r="R33" s="0" t="s">
        <v>1032</v>
      </c>
      <c r="S33" s="0" t="s">
        <v>1033</v>
      </c>
      <c r="T33" s="0" t="s">
        <v>4720</v>
      </c>
      <c r="U33" s="0" t="s">
        <v>4721</v>
      </c>
      <c r="V33" s="0" t="s">
        <v>4835</v>
      </c>
      <c r="W33" s="0" t="s">
        <v>4723</v>
      </c>
      <c r="X33" s="0" t="s">
        <v>4724</v>
      </c>
      <c r="Y33" s="0" t="s">
        <v>4725</v>
      </c>
      <c r="Z33" s="0" t="s">
        <v>4836</v>
      </c>
      <c r="AA33" s="0" t="s">
        <v>4759</v>
      </c>
      <c r="AB33" s="0" t="s">
        <v>4835</v>
      </c>
      <c r="AC33" s="0" t="s">
        <v>19</v>
      </c>
      <c r="AD33" s="0" t="s">
        <v>65</v>
      </c>
      <c r="AE33" s="0" t="s">
        <v>65</v>
      </c>
      <c r="AF33" s="0" t="s">
        <v>22</v>
      </c>
      <c r="AG33" s="0" t="s">
        <v>22</v>
      </c>
      <c r="AH33" s="0" t="s">
        <v>4728</v>
      </c>
      <c r="AI33" s="0" t="s">
        <v>4729</v>
      </c>
      <c r="AJ33" s="0" t="s">
        <v>4728</v>
      </c>
      <c r="AK33" s="0" t="s">
        <v>4729</v>
      </c>
      <c r="AL33" s="0" t="s">
        <v>22</v>
      </c>
    </row>
    <row customHeight="1" ht="11.25">
      <c r="A34" s="0" t="s">
        <v>22</v>
      </c>
      <c r="B34" s="0" t="s">
        <v>48</v>
      </c>
      <c r="C34" s="0" t="s">
        <v>50</v>
      </c>
      <c r="D34" s="0" t="s">
        <v>22</v>
      </c>
      <c r="E34" s="0" t="s">
        <v>1050</v>
      </c>
      <c r="F34" s="0" t="s">
        <v>1029</v>
      </c>
      <c r="G34" s="0" t="s">
        <v>1030</v>
      </c>
      <c r="H34" s="0" t="s">
        <v>1030</v>
      </c>
      <c r="I34" s="0" t="s">
        <v>1031</v>
      </c>
      <c r="J34" s="0" t="s">
        <v>1032</v>
      </c>
      <c r="K34" s="0" t="s">
        <v>1033</v>
      </c>
      <c r="L34" s="0" t="s">
        <v>1051</v>
      </c>
      <c r="M34" s="0" t="s">
        <v>761</v>
      </c>
      <c r="N34" s="0" t="s">
        <v>106</v>
      </c>
      <c r="O34" s="0" t="s">
        <v>1030</v>
      </c>
      <c r="P34" s="0" t="s">
        <v>4719</v>
      </c>
      <c r="Q34" s="0" t="s">
        <v>1031</v>
      </c>
      <c r="R34" s="0" t="s">
        <v>1032</v>
      </c>
      <c r="S34" s="0" t="s">
        <v>1033</v>
      </c>
      <c r="T34" s="0" t="s">
        <v>4720</v>
      </c>
      <c r="U34" s="0" t="s">
        <v>4721</v>
      </c>
      <c r="V34" s="0" t="s">
        <v>4837</v>
      </c>
      <c r="W34" s="0" t="s">
        <v>4723</v>
      </c>
      <c r="X34" s="0" t="s">
        <v>4724</v>
      </c>
      <c r="Y34" s="0" t="s">
        <v>4725</v>
      </c>
      <c r="Z34" s="0" t="s">
        <v>4838</v>
      </c>
      <c r="AA34" s="0" t="s">
        <v>4745</v>
      </c>
      <c r="AB34" s="0" t="s">
        <v>4837</v>
      </c>
      <c r="AC34" s="0" t="s">
        <v>19</v>
      </c>
      <c r="AD34" s="0" t="s">
        <v>65</v>
      </c>
      <c r="AE34" s="0" t="s">
        <v>65</v>
      </c>
      <c r="AF34" s="0" t="s">
        <v>22</v>
      </c>
      <c r="AG34" s="0" t="s">
        <v>22</v>
      </c>
      <c r="AH34" s="0" t="s">
        <v>4728</v>
      </c>
      <c r="AI34" s="0" t="s">
        <v>4729</v>
      </c>
      <c r="AJ34" s="0" t="s">
        <v>4728</v>
      </c>
      <c r="AK34" s="0" t="s">
        <v>4729</v>
      </c>
      <c r="AL34" s="0" t="s">
        <v>22</v>
      </c>
    </row>
    <row customHeight="1" ht="11.25">
      <c r="A35" s="0" t="s">
        <v>22</v>
      </c>
      <c r="B35" s="0" t="s">
        <v>48</v>
      </c>
      <c r="C35" s="0" t="s">
        <v>50</v>
      </c>
      <c r="D35" s="0" t="s">
        <v>22</v>
      </c>
      <c r="E35" s="0" t="s">
        <v>1085</v>
      </c>
      <c r="F35" s="0" t="s">
        <v>1029</v>
      </c>
      <c r="G35" s="0" t="s">
        <v>1030</v>
      </c>
      <c r="H35" s="0" t="s">
        <v>1030</v>
      </c>
      <c r="I35" s="0" t="s">
        <v>1031</v>
      </c>
      <c r="J35" s="0" t="s">
        <v>1032</v>
      </c>
      <c r="K35" s="0" t="s">
        <v>1033</v>
      </c>
      <c r="L35" s="0" t="s">
        <v>1086</v>
      </c>
      <c r="M35" s="0" t="s">
        <v>761</v>
      </c>
      <c r="N35" s="0" t="s">
        <v>106</v>
      </c>
      <c r="O35" s="0" t="s">
        <v>1030</v>
      </c>
      <c r="P35" s="0" t="s">
        <v>4719</v>
      </c>
      <c r="Q35" s="0" t="s">
        <v>1031</v>
      </c>
      <c r="R35" s="0" t="s">
        <v>1032</v>
      </c>
      <c r="S35" s="0" t="s">
        <v>1033</v>
      </c>
      <c r="T35" s="0" t="s">
        <v>4720</v>
      </c>
      <c r="U35" s="0" t="s">
        <v>4721</v>
      </c>
      <c r="V35" s="0" t="s">
        <v>4839</v>
      </c>
      <c r="W35" s="0" t="s">
        <v>4723</v>
      </c>
      <c r="X35" s="0" t="s">
        <v>4724</v>
      </c>
      <c r="Y35" s="0" t="s">
        <v>4725</v>
      </c>
      <c r="Z35" s="0" t="s">
        <v>4793</v>
      </c>
      <c r="AA35" s="0" t="s">
        <v>4750</v>
      </c>
      <c r="AB35" s="0" t="s">
        <v>4839</v>
      </c>
      <c r="AC35" s="0" t="s">
        <v>19</v>
      </c>
      <c r="AD35" s="0" t="s">
        <v>65</v>
      </c>
      <c r="AE35" s="0" t="s">
        <v>65</v>
      </c>
      <c r="AF35" s="0" t="s">
        <v>22</v>
      </c>
      <c r="AG35" s="0" t="s">
        <v>22</v>
      </c>
      <c r="AH35" s="0" t="s">
        <v>4728</v>
      </c>
      <c r="AI35" s="0" t="s">
        <v>4729</v>
      </c>
      <c r="AJ35" s="0" t="s">
        <v>4728</v>
      </c>
      <c r="AK35" s="0" t="s">
        <v>4729</v>
      </c>
      <c r="AL35" s="0"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641D3-38C2-2894-2D44-3C3AB653857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331" width="9.140625"/>
  </cols>
  <sheetData>
    <row customHeight="1" ht="11.25">
      <c r="A1" s="296" t="s">
        <v>127</v>
      </c>
      <c r="B1" s="296" t="s">
        <v>4840</v>
      </c>
    </row>
    <row customHeight="1" ht="11.25">
      <c r="A2" s="175" t="s">
        <v>98</v>
      </c>
      <c r="B2" s="175" t="s">
        <v>4841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FD907-3A42-EDA1-37E5-0F2C0D522CB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329" width="9.140625"/>
    <col min="2" max="2" style="8329" width="65.28125" customWidth="1"/>
  </cols>
  <sheetData>
    <row customHeight="1" ht="11.25">
      <c r="A1" s="948" t="s">
        <v>4842</v>
      </c>
      <c r="B1" s="948" t="s">
        <v>4843</v>
      </c>
    </row>
    <row customHeight="1" ht="11.25">
      <c r="A2" s="948">
        <v>4213775</v>
      </c>
      <c r="B2" s="948" t="s">
        <v>1321</v>
      </c>
    </row>
    <row customHeight="1" ht="11.25">
      <c r="A3" s="948">
        <v>4213784</v>
      </c>
      <c r="B3" s="948" t="s">
        <v>1354</v>
      </c>
    </row>
    <row customHeight="1" ht="11.25">
      <c r="A4" s="948">
        <v>4213781</v>
      </c>
      <c r="B4" s="948" t="s">
        <v>1347</v>
      </c>
    </row>
    <row customHeight="1" ht="11.25">
      <c r="A5" s="948">
        <v>4213776</v>
      </c>
      <c r="B5" s="948" t="s">
        <v>163</v>
      </c>
    </row>
    <row customHeight="1" ht="11.25">
      <c r="A6" s="948">
        <v>4213777</v>
      </c>
      <c r="B6" s="948" t="s">
        <v>169</v>
      </c>
    </row>
    <row customHeight="1" ht="11.25">
      <c r="A7" s="948">
        <v>4213778</v>
      </c>
      <c r="B7" s="948" t="s">
        <v>175</v>
      </c>
    </row>
    <row customHeight="1" ht="11.25">
      <c r="A8" s="948">
        <v>4213780</v>
      </c>
      <c r="B8" s="948" t="s">
        <v>181</v>
      </c>
    </row>
    <row customHeight="1" ht="11.25">
      <c r="A9" s="948">
        <v>4213779</v>
      </c>
      <c r="B9" s="948" t="s">
        <v>1485</v>
      </c>
    </row>
    <row customHeight="1" ht="11.25">
      <c r="A10" s="948">
        <v>4213783</v>
      </c>
      <c r="B10" s="948" t="s">
        <v>1500</v>
      </c>
    </row>
    <row customHeight="1" ht="11.25">
      <c r="A11" s="948">
        <v>4213782</v>
      </c>
      <c r="B11" s="948"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26AD9-52F8-F354-015A-9E1E2B37037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329" width="9.140625"/>
    <col min="2" max="2" style="8329" width="65.28125" customWidth="1"/>
  </cols>
  <sheetData>
    <row customHeight="1" ht="11.25">
      <c r="A1" s="948" t="s">
        <v>4842</v>
      </c>
      <c r="B1" s="948" t="s">
        <v>4844</v>
      </c>
    </row>
    <row customHeight="1" ht="11.25">
      <c r="A2" s="948" t="s">
        <v>4845</v>
      </c>
      <c r="B2" s="948" t="s">
        <v>1591</v>
      </c>
    </row>
    <row customHeight="1" ht="11.25">
      <c r="A3" s="948" t="s">
        <v>4846</v>
      </c>
      <c r="B3" s="948" t="s">
        <v>1600</v>
      </c>
    </row>
    <row customHeight="1" ht="11.25">
      <c r="A4" s="948" t="s">
        <v>4847</v>
      </c>
      <c r="B4" s="948" t="s">
        <v>1608</v>
      </c>
    </row>
    <row customHeight="1" ht="11.25">
      <c r="A5" s="948" t="s">
        <v>4848</v>
      </c>
      <c r="B5" s="948" t="s">
        <v>1617</v>
      </c>
    </row>
    <row customHeight="1" ht="11.25">
      <c r="A6" s="948" t="s">
        <v>4849</v>
      </c>
      <c r="B6" s="948" t="s">
        <v>1622</v>
      </c>
    </row>
    <row customHeight="1" ht="11.25">
      <c r="A7" s="948" t="s">
        <v>4850</v>
      </c>
      <c r="B7" s="948" t="s">
        <v>1629</v>
      </c>
    </row>
    <row customHeight="1" ht="11.25">
      <c r="A8" s="948" t="s">
        <v>4851</v>
      </c>
      <c r="B8" s="948" t="s">
        <v>1634</v>
      </c>
    </row>
    <row customHeight="1" ht="11.25">
      <c r="A9" s="948" t="s">
        <v>4852</v>
      </c>
      <c r="B9" s="948" t="s">
        <v>1639</v>
      </c>
    </row>
    <row customHeight="1" ht="11.25">
      <c r="A10" s="948" t="s">
        <v>4853</v>
      </c>
      <c r="B10" s="948" t="s">
        <v>1642</v>
      </c>
    </row>
    <row customHeight="1" ht="11.25">
      <c r="A11" s="948" t="s">
        <v>4854</v>
      </c>
      <c r="B11" s="948" t="s">
        <v>1649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8F3EC-624C-105F-257B-0C6A8186A5FE}"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486" t="s">
        <v>3374</v>
      </c>
      <c r="B1" s="486" t="s">
        <v>3369</v>
      </c>
      <c r="C1" s="486" t="s">
        <v>3371</v>
      </c>
      <c r="D1" s="486" t="s">
        <v>3372</v>
      </c>
    </row>
    <row customHeight="1" ht="11.25">
      <c r="A2" s="0">
        <v>1</v>
      </c>
      <c r="B2" s="0" t="s">
        <v>4855</v>
      </c>
      <c r="C2" s="0" t="s">
        <v>4855</v>
      </c>
      <c r="D2" s="0" t="s">
        <v>4856</v>
      </c>
    </row>
    <row customHeight="1" ht="11.25">
      <c r="A3" s="0">
        <v>2</v>
      </c>
      <c r="B3" s="0" t="s">
        <v>4855</v>
      </c>
      <c r="C3" s="0" t="s">
        <v>4857</v>
      </c>
      <c r="D3" s="0" t="s">
        <v>4858</v>
      </c>
    </row>
    <row customHeight="1" ht="11.25">
      <c r="A4" s="0">
        <v>3</v>
      </c>
      <c r="B4" s="0" t="s">
        <v>4855</v>
      </c>
      <c r="C4" s="0" t="s">
        <v>4859</v>
      </c>
      <c r="D4" s="0" t="s">
        <v>4860</v>
      </c>
    </row>
    <row customHeight="1" ht="11.25">
      <c r="A5" s="0">
        <v>4</v>
      </c>
      <c r="B5" s="0" t="s">
        <v>4855</v>
      </c>
      <c r="C5" s="0" t="s">
        <v>4861</v>
      </c>
      <c r="D5" s="0" t="s">
        <v>4862</v>
      </c>
    </row>
    <row customHeight="1" ht="11.25">
      <c r="A6" s="0">
        <v>5</v>
      </c>
      <c r="B6" s="0" t="s">
        <v>4855</v>
      </c>
      <c r="C6" s="0" t="s">
        <v>4863</v>
      </c>
      <c r="D6" s="0" t="s">
        <v>4864</v>
      </c>
    </row>
    <row customHeight="1" ht="11.25">
      <c r="A7" s="0">
        <v>6</v>
      </c>
      <c r="B7" s="0" t="s">
        <v>4855</v>
      </c>
      <c r="C7" s="0" t="s">
        <v>4865</v>
      </c>
      <c r="D7" s="0" t="s">
        <v>4866</v>
      </c>
    </row>
    <row customHeight="1" ht="11.25">
      <c r="A8" s="0">
        <v>7</v>
      </c>
      <c r="B8" s="0" t="s">
        <v>4855</v>
      </c>
      <c r="C8" s="0" t="s">
        <v>4867</v>
      </c>
      <c r="D8" s="0" t="s">
        <v>4868</v>
      </c>
    </row>
    <row customHeight="1" ht="11.25">
      <c r="A9" s="0">
        <v>8</v>
      </c>
      <c r="B9" s="0" t="s">
        <v>4855</v>
      </c>
      <c r="C9" s="0" t="s">
        <v>4869</v>
      </c>
      <c r="D9" s="0" t="s">
        <v>4870</v>
      </c>
    </row>
    <row customHeight="1" ht="11.25">
      <c r="A10" s="0">
        <v>9</v>
      </c>
      <c r="B10" s="0" t="s">
        <v>4855</v>
      </c>
      <c r="C10" s="0" t="s">
        <v>4871</v>
      </c>
      <c r="D10" s="0" t="s">
        <v>4872</v>
      </c>
    </row>
    <row customHeight="1" ht="11.25">
      <c r="A11" s="0">
        <v>10</v>
      </c>
      <c r="B11" s="0" t="s">
        <v>4855</v>
      </c>
      <c r="C11" s="0" t="s">
        <v>4873</v>
      </c>
      <c r="D11" s="0" t="s">
        <v>4874</v>
      </c>
    </row>
    <row customHeight="1" ht="11.25">
      <c r="A12" s="0">
        <v>11</v>
      </c>
      <c r="B12" s="0" t="s">
        <v>4855</v>
      </c>
      <c r="C12" s="0" t="s">
        <v>4875</v>
      </c>
      <c r="D12" s="0" t="s">
        <v>4876</v>
      </c>
    </row>
    <row customHeight="1" ht="11.25">
      <c r="A13" s="0">
        <v>13</v>
      </c>
      <c r="B13" s="0" t="s">
        <v>4855</v>
      </c>
      <c r="C13" s="0" t="s">
        <v>4877</v>
      </c>
      <c r="D13" s="0" t="s">
        <v>4878</v>
      </c>
    </row>
    <row customHeight="1" ht="11.25">
      <c r="A14" s="0">
        <v>14</v>
      </c>
      <c r="B14" s="0" t="s">
        <v>4855</v>
      </c>
      <c r="C14" s="0" t="s">
        <v>4879</v>
      </c>
      <c r="D14" s="0" t="s">
        <v>4880</v>
      </c>
    </row>
    <row customHeight="1" ht="11.25">
      <c r="A15" s="0">
        <v>15</v>
      </c>
      <c r="B15" s="0" t="s">
        <v>4855</v>
      </c>
      <c r="C15" s="0" t="s">
        <v>4881</v>
      </c>
      <c r="D15" s="0" t="s">
        <v>4882</v>
      </c>
    </row>
    <row customHeight="1" ht="11.25">
      <c r="A16" s="0">
        <v>16</v>
      </c>
      <c r="B16" s="0" t="s">
        <v>4855</v>
      </c>
      <c r="C16" s="0" t="s">
        <v>4883</v>
      </c>
      <c r="D16" s="0" t="s">
        <v>4884</v>
      </c>
    </row>
    <row customHeight="1" ht="11.25">
      <c r="A17" s="0">
        <v>17</v>
      </c>
      <c r="B17" s="0" t="s">
        <v>4855</v>
      </c>
      <c r="C17" s="0" t="s">
        <v>4885</v>
      </c>
      <c r="D17" s="0" t="s">
        <v>4886</v>
      </c>
    </row>
    <row customHeight="1" ht="11.25">
      <c r="A18" s="0">
        <v>18</v>
      </c>
      <c r="B18" s="0" t="s">
        <v>4855</v>
      </c>
      <c r="C18" s="0" t="s">
        <v>4887</v>
      </c>
      <c r="D18" s="0" t="s">
        <v>4888</v>
      </c>
    </row>
    <row customHeight="1" ht="11.25">
      <c r="A19" s="0">
        <v>19</v>
      </c>
      <c r="B19" s="0" t="s">
        <v>4855</v>
      </c>
      <c r="C19" s="0" t="s">
        <v>4889</v>
      </c>
      <c r="D19" s="0" t="s">
        <v>4890</v>
      </c>
    </row>
    <row customHeight="1" ht="11.25">
      <c r="A20" s="0">
        <v>20</v>
      </c>
      <c r="B20" s="0" t="s">
        <v>4855</v>
      </c>
      <c r="C20" s="0" t="s">
        <v>4891</v>
      </c>
      <c r="D20" s="0" t="s">
        <v>4892</v>
      </c>
    </row>
    <row customHeight="1" ht="11.25">
      <c r="A21" s="0">
        <v>21</v>
      </c>
      <c r="B21" s="0" t="s">
        <v>4893</v>
      </c>
      <c r="C21" s="0" t="s">
        <v>4894</v>
      </c>
      <c r="D21" s="0" t="s">
        <v>4895</v>
      </c>
    </row>
    <row customHeight="1" ht="11.25">
      <c r="A22" s="0">
        <v>22</v>
      </c>
      <c r="B22" s="0" t="s">
        <v>4893</v>
      </c>
      <c r="C22" s="0" t="s">
        <v>4893</v>
      </c>
      <c r="D22" s="0" t="s">
        <v>4896</v>
      </c>
    </row>
    <row customHeight="1" ht="11.25">
      <c r="A23" s="0">
        <v>23</v>
      </c>
      <c r="B23" s="0" t="s">
        <v>4893</v>
      </c>
      <c r="C23" s="0" t="s">
        <v>4897</v>
      </c>
      <c r="D23" s="0" t="s">
        <v>4898</v>
      </c>
    </row>
    <row customHeight="1" ht="11.25">
      <c r="A24" s="0">
        <v>24</v>
      </c>
      <c r="B24" s="0" t="s">
        <v>4893</v>
      </c>
      <c r="C24" s="0" t="s">
        <v>4899</v>
      </c>
      <c r="D24" s="0" t="s">
        <v>4900</v>
      </c>
    </row>
    <row customHeight="1" ht="11.25">
      <c r="A25" s="0">
        <v>25</v>
      </c>
      <c r="B25" s="0" t="s">
        <v>4893</v>
      </c>
      <c r="C25" s="0" t="s">
        <v>4901</v>
      </c>
      <c r="D25" s="0" t="s">
        <v>4902</v>
      </c>
    </row>
    <row customHeight="1" ht="11.25">
      <c r="A26" s="0">
        <v>26</v>
      </c>
      <c r="B26" s="0" t="s">
        <v>4893</v>
      </c>
      <c r="C26" s="0" t="s">
        <v>4903</v>
      </c>
      <c r="D26" s="0" t="s">
        <v>4904</v>
      </c>
    </row>
    <row customHeight="1" ht="11.25">
      <c r="A27" s="0">
        <v>27</v>
      </c>
      <c r="B27" s="0" t="s">
        <v>4893</v>
      </c>
      <c r="C27" s="0" t="s">
        <v>4905</v>
      </c>
      <c r="D27" s="0" t="s">
        <v>4906</v>
      </c>
    </row>
    <row customHeight="1" ht="11.25">
      <c r="A28" s="0">
        <v>28</v>
      </c>
      <c r="B28" s="0" t="s">
        <v>4893</v>
      </c>
      <c r="C28" s="0" t="s">
        <v>4907</v>
      </c>
      <c r="D28" s="0" t="s">
        <v>4908</v>
      </c>
    </row>
    <row customHeight="1" ht="11.25">
      <c r="A29" s="0">
        <v>29</v>
      </c>
      <c r="B29" s="0" t="s">
        <v>4893</v>
      </c>
      <c r="C29" s="0" t="s">
        <v>4909</v>
      </c>
      <c r="D29" s="0" t="s">
        <v>4910</v>
      </c>
    </row>
    <row customHeight="1" ht="11.25">
      <c r="A30" s="0">
        <v>30</v>
      </c>
      <c r="B30" s="0" t="s">
        <v>4893</v>
      </c>
      <c r="C30" s="0" t="s">
        <v>4911</v>
      </c>
      <c r="D30" s="0" t="s">
        <v>4912</v>
      </c>
    </row>
    <row customHeight="1" ht="11.25">
      <c r="A31" s="0">
        <v>31</v>
      </c>
      <c r="B31" s="0" t="s">
        <v>4893</v>
      </c>
      <c r="C31" s="0" t="s">
        <v>4913</v>
      </c>
      <c r="D31" s="0" t="s">
        <v>4914</v>
      </c>
    </row>
    <row customHeight="1" ht="11.25">
      <c r="A32" s="0">
        <v>32</v>
      </c>
      <c r="B32" s="0" t="s">
        <v>4915</v>
      </c>
      <c r="C32" s="0" t="s">
        <v>4915</v>
      </c>
      <c r="D32" s="0" t="s">
        <v>4916</v>
      </c>
    </row>
    <row customHeight="1" ht="11.25">
      <c r="A33" s="0">
        <v>33</v>
      </c>
      <c r="B33" s="0" t="s">
        <v>4915</v>
      </c>
      <c r="C33" s="0" t="s">
        <v>4917</v>
      </c>
      <c r="D33" s="0" t="s">
        <v>4918</v>
      </c>
    </row>
    <row customHeight="1" ht="11.25">
      <c r="A34" s="0">
        <v>34</v>
      </c>
      <c r="B34" s="0" t="s">
        <v>4915</v>
      </c>
      <c r="C34" s="0" t="s">
        <v>4919</v>
      </c>
      <c r="D34" s="0" t="s">
        <v>4920</v>
      </c>
    </row>
    <row customHeight="1" ht="11.25">
      <c r="A35" s="0">
        <v>35</v>
      </c>
      <c r="B35" s="0" t="s">
        <v>4915</v>
      </c>
      <c r="C35" s="0" t="s">
        <v>4921</v>
      </c>
      <c r="D35" s="0" t="s">
        <v>4922</v>
      </c>
    </row>
    <row customHeight="1" ht="11.25">
      <c r="A36" s="0">
        <v>36</v>
      </c>
      <c r="B36" s="0" t="s">
        <v>4915</v>
      </c>
      <c r="C36" s="0" t="s">
        <v>4923</v>
      </c>
      <c r="D36" s="0" t="s">
        <v>4924</v>
      </c>
    </row>
    <row customHeight="1" ht="11.25">
      <c r="A37" s="0">
        <v>37</v>
      </c>
      <c r="B37" s="0" t="s">
        <v>4915</v>
      </c>
      <c r="C37" s="0" t="s">
        <v>4925</v>
      </c>
      <c r="D37" s="0" t="s">
        <v>4926</v>
      </c>
    </row>
    <row customHeight="1" ht="11.25">
      <c r="A38" s="0">
        <v>38</v>
      </c>
      <c r="B38" s="0" t="s">
        <v>4915</v>
      </c>
      <c r="C38" s="0" t="s">
        <v>4881</v>
      </c>
      <c r="D38" s="0" t="s">
        <v>4927</v>
      </c>
    </row>
    <row customHeight="1" ht="11.25">
      <c r="A39" s="0">
        <v>39</v>
      </c>
      <c r="B39" s="0" t="s">
        <v>4915</v>
      </c>
      <c r="C39" s="0" t="s">
        <v>4928</v>
      </c>
      <c r="D39" s="0" t="s">
        <v>4929</v>
      </c>
    </row>
    <row customHeight="1" ht="11.25">
      <c r="A40" s="0">
        <v>40</v>
      </c>
      <c r="B40" s="0" t="s">
        <v>4915</v>
      </c>
      <c r="C40" s="0" t="s">
        <v>4930</v>
      </c>
      <c r="D40" s="0" t="s">
        <v>4931</v>
      </c>
    </row>
    <row customHeight="1" ht="11.25">
      <c r="A41" s="0">
        <v>41</v>
      </c>
      <c r="B41" s="0" t="s">
        <v>4932</v>
      </c>
      <c r="C41" s="0" t="s">
        <v>4932</v>
      </c>
      <c r="D41" s="0" t="s">
        <v>4933</v>
      </c>
    </row>
    <row customHeight="1" ht="11.25">
      <c r="A42" s="0">
        <v>42</v>
      </c>
      <c r="B42" s="0" t="s">
        <v>4932</v>
      </c>
      <c r="C42" s="0" t="s">
        <v>4934</v>
      </c>
      <c r="D42" s="0" t="s">
        <v>4935</v>
      </c>
    </row>
    <row customHeight="1" ht="11.25">
      <c r="A43" s="0">
        <v>43</v>
      </c>
      <c r="B43" s="0" t="s">
        <v>4932</v>
      </c>
      <c r="C43" s="0" t="s">
        <v>4936</v>
      </c>
      <c r="D43" s="0" t="s">
        <v>4937</v>
      </c>
    </row>
    <row customHeight="1" ht="11.25">
      <c r="A44" s="0">
        <v>44</v>
      </c>
      <c r="B44" s="0" t="s">
        <v>4932</v>
      </c>
      <c r="C44" s="0" t="s">
        <v>4938</v>
      </c>
      <c r="D44" s="0" t="s">
        <v>4939</v>
      </c>
    </row>
    <row customHeight="1" ht="11.25">
      <c r="A45" s="0">
        <v>45</v>
      </c>
      <c r="B45" s="0" t="s">
        <v>4932</v>
      </c>
      <c r="C45" s="0" t="s">
        <v>4940</v>
      </c>
      <c r="D45" s="0" t="s">
        <v>4941</v>
      </c>
    </row>
    <row customHeight="1" ht="11.25">
      <c r="A46" s="0">
        <v>46</v>
      </c>
      <c r="B46" s="0" t="s">
        <v>4932</v>
      </c>
      <c r="C46" s="0" t="s">
        <v>4942</v>
      </c>
      <c r="D46" s="0" t="s">
        <v>4943</v>
      </c>
    </row>
    <row customHeight="1" ht="11.25">
      <c r="A47" s="0">
        <v>47</v>
      </c>
      <c r="B47" s="0" t="s">
        <v>4932</v>
      </c>
      <c r="C47" s="0" t="s">
        <v>4944</v>
      </c>
      <c r="D47" s="0" t="s">
        <v>4945</v>
      </c>
    </row>
    <row customHeight="1" ht="11.25">
      <c r="A48" s="0">
        <v>48</v>
      </c>
      <c r="B48" s="0" t="s">
        <v>4932</v>
      </c>
      <c r="C48" s="0" t="s">
        <v>4946</v>
      </c>
      <c r="D48" s="0" t="s">
        <v>4947</v>
      </c>
    </row>
    <row customHeight="1" ht="11.25">
      <c r="A49" s="0">
        <v>49</v>
      </c>
      <c r="B49" s="0" t="s">
        <v>4932</v>
      </c>
      <c r="C49" s="0" t="s">
        <v>4948</v>
      </c>
      <c r="D49" s="0" t="s">
        <v>4949</v>
      </c>
    </row>
    <row customHeight="1" ht="11.25">
      <c r="A50" s="0">
        <v>50</v>
      </c>
      <c r="B50" s="0" t="s">
        <v>4932</v>
      </c>
      <c r="C50" s="0" t="s">
        <v>4950</v>
      </c>
      <c r="D50" s="0" t="s">
        <v>4951</v>
      </c>
    </row>
    <row customHeight="1" ht="11.25">
      <c r="A51" s="0">
        <v>51</v>
      </c>
      <c r="B51" s="0" t="s">
        <v>4932</v>
      </c>
      <c r="C51" s="0" t="s">
        <v>4952</v>
      </c>
      <c r="D51" s="0" t="s">
        <v>4953</v>
      </c>
    </row>
    <row customHeight="1" ht="11.25">
      <c r="A52" s="0">
        <v>52</v>
      </c>
      <c r="B52" s="0" t="s">
        <v>4932</v>
      </c>
      <c r="C52" s="0" t="s">
        <v>4954</v>
      </c>
      <c r="D52" s="0" t="s">
        <v>4955</v>
      </c>
    </row>
    <row customHeight="1" ht="11.25">
      <c r="A53" s="0">
        <v>53</v>
      </c>
      <c r="B53" s="0" t="s">
        <v>4932</v>
      </c>
      <c r="C53" s="0" t="s">
        <v>4956</v>
      </c>
      <c r="D53" s="0" t="s">
        <v>4957</v>
      </c>
    </row>
    <row customHeight="1" ht="11.25">
      <c r="A54" s="0">
        <v>54</v>
      </c>
      <c r="B54" s="0" t="s">
        <v>4932</v>
      </c>
      <c r="C54" s="0" t="s">
        <v>4958</v>
      </c>
      <c r="D54" s="0" t="s">
        <v>4959</v>
      </c>
    </row>
    <row customHeight="1" ht="11.25">
      <c r="A55" s="0">
        <v>55</v>
      </c>
      <c r="B55" s="0" t="s">
        <v>4932</v>
      </c>
      <c r="C55" s="0" t="s">
        <v>4960</v>
      </c>
      <c r="D55" s="0" t="s">
        <v>4961</v>
      </c>
    </row>
    <row customHeight="1" ht="11.25">
      <c r="A56" s="0">
        <v>56</v>
      </c>
      <c r="B56" s="0" t="s">
        <v>4932</v>
      </c>
      <c r="C56" s="0" t="s">
        <v>4962</v>
      </c>
      <c r="D56" s="0" t="s">
        <v>4963</v>
      </c>
    </row>
    <row customHeight="1" ht="11.25">
      <c r="A57" s="0">
        <v>57</v>
      </c>
      <c r="B57" s="0" t="s">
        <v>4964</v>
      </c>
      <c r="C57" s="0" t="s">
        <v>4965</v>
      </c>
      <c r="D57" s="0" t="s">
        <v>4966</v>
      </c>
    </row>
    <row customHeight="1" ht="11.25">
      <c r="A58" s="0">
        <v>58</v>
      </c>
      <c r="B58" s="0" t="s">
        <v>4964</v>
      </c>
      <c r="C58" s="0" t="s">
        <v>4964</v>
      </c>
      <c r="D58" s="0" t="s">
        <v>4967</v>
      </c>
    </row>
    <row customHeight="1" ht="11.25">
      <c r="A59" s="0">
        <v>59</v>
      </c>
      <c r="B59" s="0" t="s">
        <v>4964</v>
      </c>
      <c r="C59" s="0" t="s">
        <v>4968</v>
      </c>
      <c r="D59" s="0" t="s">
        <v>4969</v>
      </c>
    </row>
    <row customHeight="1" ht="11.25">
      <c r="A60" s="0">
        <v>60</v>
      </c>
      <c r="B60" s="0" t="s">
        <v>4964</v>
      </c>
      <c r="C60" s="0" t="s">
        <v>4970</v>
      </c>
      <c r="D60" s="0" t="s">
        <v>4971</v>
      </c>
    </row>
    <row customHeight="1" ht="11.25">
      <c r="A61" s="0">
        <v>61</v>
      </c>
      <c r="B61" s="0" t="s">
        <v>4964</v>
      </c>
      <c r="C61" s="0" t="s">
        <v>4972</v>
      </c>
      <c r="D61" s="0" t="s">
        <v>4973</v>
      </c>
    </row>
    <row customHeight="1" ht="11.25">
      <c r="A62" s="0">
        <v>62</v>
      </c>
      <c r="B62" s="0" t="s">
        <v>4964</v>
      </c>
      <c r="C62" s="0" t="s">
        <v>4974</v>
      </c>
      <c r="D62" s="0" t="s">
        <v>4975</v>
      </c>
    </row>
    <row customHeight="1" ht="11.25">
      <c r="A63" s="0">
        <v>63</v>
      </c>
      <c r="B63" s="0" t="s">
        <v>4964</v>
      </c>
      <c r="C63" s="0" t="s">
        <v>4976</v>
      </c>
      <c r="D63" s="0" t="s">
        <v>4977</v>
      </c>
    </row>
    <row customHeight="1" ht="11.25">
      <c r="A64" s="0">
        <v>64</v>
      </c>
      <c r="B64" s="0" t="s">
        <v>4964</v>
      </c>
      <c r="C64" s="0" t="s">
        <v>4978</v>
      </c>
      <c r="D64" s="0" t="s">
        <v>4979</v>
      </c>
    </row>
    <row customHeight="1" ht="11.25">
      <c r="A65" s="0">
        <v>65</v>
      </c>
      <c r="B65" s="0" t="s">
        <v>4964</v>
      </c>
      <c r="C65" s="0" t="s">
        <v>4980</v>
      </c>
      <c r="D65" s="0" t="s">
        <v>4981</v>
      </c>
    </row>
    <row customHeight="1" ht="11.25">
      <c r="A66" s="0">
        <v>66</v>
      </c>
      <c r="B66" s="0" t="s">
        <v>4964</v>
      </c>
      <c r="C66" s="0" t="s">
        <v>4982</v>
      </c>
      <c r="D66" s="0" t="s">
        <v>4983</v>
      </c>
    </row>
    <row customHeight="1" ht="11.25">
      <c r="A67" s="0">
        <v>67</v>
      </c>
      <c r="B67" s="0" t="s">
        <v>4964</v>
      </c>
      <c r="C67" s="0" t="s">
        <v>4984</v>
      </c>
      <c r="D67" s="0" t="s">
        <v>4985</v>
      </c>
    </row>
    <row customHeight="1" ht="11.25">
      <c r="A68" s="0">
        <v>68</v>
      </c>
      <c r="B68" s="0" t="s">
        <v>4964</v>
      </c>
      <c r="C68" s="0" t="s">
        <v>4986</v>
      </c>
      <c r="D68" s="0" t="s">
        <v>4987</v>
      </c>
    </row>
    <row customHeight="1" ht="11.25">
      <c r="A69" s="0">
        <v>69</v>
      </c>
      <c r="B69" s="0" t="s">
        <v>4964</v>
      </c>
      <c r="C69" s="0" t="s">
        <v>4988</v>
      </c>
      <c r="D69" s="0" t="s">
        <v>4989</v>
      </c>
    </row>
    <row customHeight="1" ht="11.25">
      <c r="A70" s="0">
        <v>70</v>
      </c>
      <c r="B70" s="0" t="s">
        <v>4990</v>
      </c>
      <c r="C70" s="0" t="s">
        <v>4990</v>
      </c>
      <c r="D70" s="0" t="s">
        <v>4991</v>
      </c>
    </row>
    <row customHeight="1" ht="11.25">
      <c r="A71" s="0">
        <v>71</v>
      </c>
      <c r="B71" s="0" t="s">
        <v>4990</v>
      </c>
      <c r="C71" s="0" t="s">
        <v>4992</v>
      </c>
      <c r="D71" s="0" t="s">
        <v>4993</v>
      </c>
    </row>
    <row customHeight="1" ht="11.25">
      <c r="A72" s="0">
        <v>72</v>
      </c>
      <c r="B72" s="0" t="s">
        <v>4990</v>
      </c>
      <c r="C72" s="0" t="s">
        <v>4994</v>
      </c>
      <c r="D72" s="0" t="s">
        <v>4995</v>
      </c>
    </row>
    <row customHeight="1" ht="11.25">
      <c r="A73" s="0">
        <v>73</v>
      </c>
      <c r="B73" s="0" t="s">
        <v>4990</v>
      </c>
      <c r="C73" s="0" t="s">
        <v>4996</v>
      </c>
      <c r="D73" s="0" t="s">
        <v>4997</v>
      </c>
    </row>
    <row customHeight="1" ht="11.25">
      <c r="A74" s="0">
        <v>74</v>
      </c>
      <c r="B74" s="0" t="s">
        <v>4990</v>
      </c>
      <c r="C74" s="0" t="s">
        <v>4998</v>
      </c>
      <c r="D74" s="0" t="s">
        <v>4999</v>
      </c>
    </row>
    <row customHeight="1" ht="11.25">
      <c r="A75" s="0">
        <v>75</v>
      </c>
      <c r="B75" s="0" t="s">
        <v>4990</v>
      </c>
      <c r="C75" s="0" t="s">
        <v>5000</v>
      </c>
      <c r="D75" s="0" t="s">
        <v>5001</v>
      </c>
    </row>
    <row customHeight="1" ht="11.25">
      <c r="A76" s="0">
        <v>76</v>
      </c>
      <c r="B76" s="0" t="s">
        <v>4990</v>
      </c>
      <c r="C76" s="0" t="s">
        <v>5002</v>
      </c>
      <c r="D76" s="0" t="s">
        <v>5003</v>
      </c>
    </row>
    <row customHeight="1" ht="11.25">
      <c r="A77" s="0">
        <v>77</v>
      </c>
      <c r="B77" s="0" t="s">
        <v>4990</v>
      </c>
      <c r="C77" s="0" t="s">
        <v>5004</v>
      </c>
      <c r="D77" s="0" t="s">
        <v>5005</v>
      </c>
    </row>
    <row customHeight="1" ht="11.25">
      <c r="A78" s="0">
        <v>78</v>
      </c>
      <c r="B78" s="0" t="s">
        <v>4990</v>
      </c>
      <c r="C78" s="0" t="s">
        <v>5006</v>
      </c>
      <c r="D78" s="0" t="s">
        <v>5007</v>
      </c>
    </row>
    <row customHeight="1" ht="11.25">
      <c r="A79" s="0">
        <v>79</v>
      </c>
      <c r="B79" s="0" t="s">
        <v>4990</v>
      </c>
      <c r="C79" s="0" t="s">
        <v>5008</v>
      </c>
      <c r="D79" s="0" t="s">
        <v>5009</v>
      </c>
    </row>
    <row customHeight="1" ht="11.25">
      <c r="A80" s="0">
        <v>80</v>
      </c>
      <c r="B80" s="0" t="s">
        <v>5010</v>
      </c>
      <c r="C80" s="0" t="s">
        <v>5011</v>
      </c>
      <c r="D80" s="0" t="s">
        <v>5012</v>
      </c>
    </row>
    <row customHeight="1" ht="11.25">
      <c r="A81" s="0">
        <v>81</v>
      </c>
      <c r="B81" s="0" t="s">
        <v>5010</v>
      </c>
      <c r="C81" s="0" t="s">
        <v>5010</v>
      </c>
      <c r="D81" s="0" t="s">
        <v>5013</v>
      </c>
    </row>
    <row customHeight="1" ht="11.25">
      <c r="A82" s="0">
        <v>82</v>
      </c>
      <c r="B82" s="0" t="s">
        <v>5010</v>
      </c>
      <c r="C82" s="0" t="s">
        <v>5014</v>
      </c>
      <c r="D82" s="0" t="s">
        <v>5015</v>
      </c>
    </row>
    <row customHeight="1" ht="11.25">
      <c r="A83" s="0">
        <v>83</v>
      </c>
      <c r="B83" s="0" t="s">
        <v>5010</v>
      </c>
      <c r="C83" s="0" t="s">
        <v>5016</v>
      </c>
      <c r="D83" s="0" t="s">
        <v>5017</v>
      </c>
    </row>
    <row customHeight="1" ht="11.25">
      <c r="A84" s="0">
        <v>84</v>
      </c>
      <c r="B84" s="0" t="s">
        <v>5010</v>
      </c>
      <c r="C84" s="0" t="s">
        <v>5018</v>
      </c>
      <c r="D84" s="0" t="s">
        <v>5019</v>
      </c>
    </row>
    <row customHeight="1" ht="11.25">
      <c r="A85" s="0">
        <v>85</v>
      </c>
      <c r="B85" s="0" t="s">
        <v>5010</v>
      </c>
      <c r="C85" s="0" t="s">
        <v>5020</v>
      </c>
      <c r="D85" s="0" t="s">
        <v>5021</v>
      </c>
    </row>
    <row customHeight="1" ht="11.25">
      <c r="A86" s="0">
        <v>86</v>
      </c>
      <c r="B86" s="0" t="s">
        <v>5010</v>
      </c>
      <c r="C86" s="0" t="s">
        <v>5022</v>
      </c>
      <c r="D86" s="0" t="s">
        <v>5023</v>
      </c>
    </row>
    <row customHeight="1" ht="11.25">
      <c r="A87" s="0">
        <v>87</v>
      </c>
      <c r="B87" s="0" t="s">
        <v>5010</v>
      </c>
      <c r="C87" s="0" t="s">
        <v>5024</v>
      </c>
      <c r="D87" s="0" t="s">
        <v>5025</v>
      </c>
    </row>
    <row customHeight="1" ht="11.25">
      <c r="A88" s="0">
        <v>88</v>
      </c>
      <c r="B88" s="0" t="s">
        <v>5010</v>
      </c>
      <c r="C88" s="0" t="s">
        <v>5026</v>
      </c>
      <c r="D88" s="0" t="s">
        <v>5027</v>
      </c>
    </row>
    <row customHeight="1" ht="11.25">
      <c r="A89" s="0">
        <v>89</v>
      </c>
      <c r="B89" s="0" t="s">
        <v>5028</v>
      </c>
      <c r="C89" s="0" t="s">
        <v>5029</v>
      </c>
      <c r="D89" s="0" t="s">
        <v>5030</v>
      </c>
    </row>
    <row customHeight="1" ht="11.25">
      <c r="A90" s="0">
        <v>90</v>
      </c>
      <c r="B90" s="0" t="s">
        <v>5028</v>
      </c>
      <c r="C90" s="0" t="s">
        <v>5031</v>
      </c>
      <c r="D90" s="0" t="s">
        <v>5032</v>
      </c>
    </row>
    <row customHeight="1" ht="11.25">
      <c r="A91" s="0">
        <v>91</v>
      </c>
      <c r="B91" s="0" t="s">
        <v>5028</v>
      </c>
      <c r="C91" s="0" t="s">
        <v>5028</v>
      </c>
      <c r="D91" s="0" t="s">
        <v>5033</v>
      </c>
    </row>
    <row customHeight="1" ht="11.25">
      <c r="A92" s="0">
        <v>92</v>
      </c>
      <c r="B92" s="0" t="s">
        <v>5028</v>
      </c>
      <c r="C92" s="0" t="s">
        <v>5034</v>
      </c>
      <c r="D92" s="0" t="s">
        <v>5035</v>
      </c>
    </row>
    <row customHeight="1" ht="11.25">
      <c r="A93" s="0">
        <v>93</v>
      </c>
      <c r="B93" s="0" t="s">
        <v>5028</v>
      </c>
      <c r="C93" s="0" t="s">
        <v>5036</v>
      </c>
      <c r="D93" s="0" t="s">
        <v>5037</v>
      </c>
    </row>
    <row customHeight="1" ht="11.25">
      <c r="A94" s="0">
        <v>94</v>
      </c>
      <c r="B94" s="0" t="s">
        <v>5028</v>
      </c>
      <c r="C94" s="0" t="s">
        <v>5038</v>
      </c>
      <c r="D94" s="0" t="s">
        <v>5039</v>
      </c>
    </row>
    <row customHeight="1" ht="11.25">
      <c r="A95" s="0">
        <v>95</v>
      </c>
      <c r="B95" s="0" t="s">
        <v>5028</v>
      </c>
      <c r="C95" s="0" t="s">
        <v>5040</v>
      </c>
      <c r="D95" s="0" t="s">
        <v>5041</v>
      </c>
    </row>
    <row customHeight="1" ht="11.25">
      <c r="A96" s="0">
        <v>96</v>
      </c>
      <c r="B96" s="0" t="s">
        <v>5028</v>
      </c>
      <c r="C96" s="0" t="s">
        <v>5042</v>
      </c>
      <c r="D96" s="0" t="s">
        <v>5043</v>
      </c>
    </row>
    <row customHeight="1" ht="11.25">
      <c r="A97" s="0">
        <v>97</v>
      </c>
      <c r="B97" s="0" t="s">
        <v>5028</v>
      </c>
      <c r="C97" s="0" t="s">
        <v>5044</v>
      </c>
      <c r="D97" s="0" t="s">
        <v>5045</v>
      </c>
    </row>
    <row customHeight="1" ht="11.25">
      <c r="A98" s="0">
        <v>98</v>
      </c>
      <c r="B98" s="0" t="s">
        <v>5028</v>
      </c>
      <c r="C98" s="0" t="s">
        <v>5046</v>
      </c>
      <c r="D98" s="0" t="s">
        <v>5047</v>
      </c>
    </row>
    <row customHeight="1" ht="11.25">
      <c r="A99" s="0">
        <v>99</v>
      </c>
      <c r="B99" s="0" t="s">
        <v>5028</v>
      </c>
      <c r="C99" s="0" t="s">
        <v>5048</v>
      </c>
      <c r="D99" s="0" t="s">
        <v>5049</v>
      </c>
    </row>
    <row customHeight="1" ht="11.25">
      <c r="A100" s="0">
        <v>100</v>
      </c>
      <c r="B100" s="0" t="s">
        <v>5028</v>
      </c>
      <c r="C100" s="0" t="s">
        <v>5050</v>
      </c>
      <c r="D100" s="0" t="s">
        <v>5051</v>
      </c>
    </row>
    <row customHeight="1" ht="11.25">
      <c r="A101" s="0">
        <v>101</v>
      </c>
      <c r="B101" s="0" t="s">
        <v>5052</v>
      </c>
      <c r="C101" s="0" t="s">
        <v>5052</v>
      </c>
      <c r="D101" s="0" t="s">
        <v>5053</v>
      </c>
    </row>
    <row customHeight="1" ht="11.25">
      <c r="A102" s="0">
        <v>102</v>
      </c>
      <c r="B102" s="0" t="s">
        <v>5054</v>
      </c>
      <c r="C102" s="0" t="s">
        <v>5054</v>
      </c>
      <c r="D102" s="0" t="s">
        <v>5055</v>
      </c>
    </row>
    <row customHeight="1" ht="11.25">
      <c r="A103" s="0">
        <v>103</v>
      </c>
      <c r="B103" s="0" t="s">
        <v>5056</v>
      </c>
      <c r="C103" s="0" t="s">
        <v>5056</v>
      </c>
      <c r="D103" s="0" t="s">
        <v>5057</v>
      </c>
    </row>
    <row customHeight="1" ht="11.25">
      <c r="A104" s="0">
        <v>104</v>
      </c>
      <c r="B104" s="0" t="s">
        <v>5058</v>
      </c>
      <c r="C104" s="0" t="s">
        <v>5058</v>
      </c>
      <c r="D104" s="0" t="s">
        <v>5059</v>
      </c>
    </row>
    <row customHeight="1" ht="11.25">
      <c r="A105" s="0">
        <v>105</v>
      </c>
      <c r="B105" s="0" t="s">
        <v>5060</v>
      </c>
      <c r="C105" s="0" t="s">
        <v>5060</v>
      </c>
      <c r="D105" s="0" t="s">
        <v>5061</v>
      </c>
    </row>
    <row customHeight="1" ht="11.25">
      <c r="A106" s="0">
        <v>106</v>
      </c>
      <c r="B106" s="0" t="s">
        <v>5062</v>
      </c>
      <c r="C106" s="0" t="s">
        <v>5062</v>
      </c>
      <c r="D106" s="0" t="s">
        <v>5063</v>
      </c>
    </row>
    <row customHeight="1" ht="11.25">
      <c r="A107" s="0">
        <v>107</v>
      </c>
      <c r="B107" s="0" t="s">
        <v>5064</v>
      </c>
      <c r="C107" s="0" t="s">
        <v>5064</v>
      </c>
      <c r="D107" s="0" t="s">
        <v>5065</v>
      </c>
    </row>
    <row customHeight="1" ht="11.25">
      <c r="A108" s="0">
        <v>108</v>
      </c>
      <c r="B108" s="0" t="s">
        <v>5066</v>
      </c>
      <c r="C108" s="0" t="s">
        <v>5066</v>
      </c>
      <c r="D108" s="0" t="s">
        <v>5067</v>
      </c>
    </row>
    <row customHeight="1" ht="11.25">
      <c r="A109" s="0">
        <v>109</v>
      </c>
      <c r="B109" s="0" t="s">
        <v>5068</v>
      </c>
      <c r="C109" s="0" t="s">
        <v>5068</v>
      </c>
      <c r="D109" s="0" t="s">
        <v>5069</v>
      </c>
    </row>
    <row customHeight="1" ht="11.25">
      <c r="A110" s="0">
        <v>110</v>
      </c>
      <c r="B110" s="0" t="s">
        <v>5070</v>
      </c>
      <c r="C110" s="0" t="s">
        <v>5070</v>
      </c>
      <c r="D110" s="0" t="s">
        <v>5071</v>
      </c>
    </row>
    <row customHeight="1" ht="11.25">
      <c r="A111" s="0">
        <v>111</v>
      </c>
      <c r="B111" s="0" t="s">
        <v>5070</v>
      </c>
      <c r="C111" s="0" t="s">
        <v>5072</v>
      </c>
      <c r="D111" s="0" t="s">
        <v>5073</v>
      </c>
    </row>
    <row customHeight="1" ht="11.25">
      <c r="A112" s="0">
        <v>112</v>
      </c>
      <c r="B112" s="0" t="s">
        <v>5070</v>
      </c>
      <c r="C112" s="0" t="s">
        <v>5074</v>
      </c>
      <c r="D112" s="0" t="s">
        <v>5075</v>
      </c>
    </row>
    <row customHeight="1" ht="11.25">
      <c r="A113" s="0">
        <v>113</v>
      </c>
      <c r="B113" s="0" t="s">
        <v>5070</v>
      </c>
      <c r="C113" s="0" t="s">
        <v>5076</v>
      </c>
      <c r="D113" s="0" t="s">
        <v>5077</v>
      </c>
    </row>
    <row customHeight="1" ht="11.25">
      <c r="A114" s="0">
        <v>114</v>
      </c>
      <c r="B114" s="0" t="s">
        <v>5070</v>
      </c>
      <c r="C114" s="0" t="s">
        <v>5078</v>
      </c>
      <c r="D114" s="0" t="s">
        <v>5079</v>
      </c>
    </row>
    <row customHeight="1" ht="11.25">
      <c r="A115" s="0">
        <v>115</v>
      </c>
      <c r="B115" s="0" t="s">
        <v>5070</v>
      </c>
      <c r="C115" s="0" t="s">
        <v>4954</v>
      </c>
      <c r="D115" s="0" t="s">
        <v>5080</v>
      </c>
    </row>
    <row customHeight="1" ht="11.25">
      <c r="A116" s="0">
        <v>116</v>
      </c>
      <c r="B116" s="0" t="s">
        <v>5070</v>
      </c>
      <c r="C116" s="0" t="s">
        <v>4958</v>
      </c>
      <c r="D116" s="0" t="s">
        <v>5081</v>
      </c>
    </row>
    <row customHeight="1" ht="11.25">
      <c r="A117" s="0">
        <v>117</v>
      </c>
      <c r="B117" s="0" t="s">
        <v>5070</v>
      </c>
      <c r="C117" s="0" t="s">
        <v>5082</v>
      </c>
      <c r="D117" s="0" t="s">
        <v>5083</v>
      </c>
    </row>
    <row customHeight="1" ht="11.25">
      <c r="A118" s="0">
        <v>118</v>
      </c>
      <c r="B118" s="0" t="s">
        <v>5070</v>
      </c>
      <c r="C118" s="0" t="s">
        <v>5084</v>
      </c>
      <c r="D118" s="0" t="s">
        <v>5085</v>
      </c>
    </row>
    <row customHeight="1" ht="11.25">
      <c r="A119" s="0">
        <v>119</v>
      </c>
      <c r="B119" s="0" t="s">
        <v>5086</v>
      </c>
      <c r="C119" s="0" t="s">
        <v>5087</v>
      </c>
      <c r="D119" s="0" t="s">
        <v>5088</v>
      </c>
    </row>
    <row customHeight="1" ht="11.25">
      <c r="A120" s="0">
        <v>120</v>
      </c>
      <c r="B120" s="0" t="s">
        <v>5086</v>
      </c>
      <c r="C120" s="0" t="s">
        <v>5086</v>
      </c>
      <c r="D120" s="0" t="s">
        <v>5089</v>
      </c>
    </row>
    <row customHeight="1" ht="11.25">
      <c r="A121" s="0">
        <v>121</v>
      </c>
      <c r="B121" s="0" t="s">
        <v>5086</v>
      </c>
      <c r="C121" s="0" t="s">
        <v>5090</v>
      </c>
      <c r="D121" s="0" t="s">
        <v>5091</v>
      </c>
    </row>
    <row customHeight="1" ht="11.25">
      <c r="A122" s="0">
        <v>122</v>
      </c>
      <c r="B122" s="0" t="s">
        <v>5086</v>
      </c>
      <c r="C122" s="0" t="s">
        <v>5092</v>
      </c>
      <c r="D122" s="0" t="s">
        <v>5093</v>
      </c>
    </row>
    <row customHeight="1" ht="11.25">
      <c r="A123" s="0">
        <v>123</v>
      </c>
      <c r="B123" s="0" t="s">
        <v>5086</v>
      </c>
      <c r="C123" s="0" t="s">
        <v>5094</v>
      </c>
      <c r="D123" s="0" t="s">
        <v>5095</v>
      </c>
    </row>
    <row customHeight="1" ht="11.25">
      <c r="A124" s="0">
        <v>124</v>
      </c>
      <c r="B124" s="0" t="s">
        <v>5086</v>
      </c>
      <c r="C124" s="0" t="s">
        <v>5096</v>
      </c>
      <c r="D124" s="0" t="s">
        <v>5097</v>
      </c>
    </row>
    <row customHeight="1" ht="11.25">
      <c r="A125" s="0">
        <v>125</v>
      </c>
      <c r="B125" s="0" t="s">
        <v>5086</v>
      </c>
      <c r="C125" s="0" t="s">
        <v>5098</v>
      </c>
      <c r="D125" s="0" t="s">
        <v>5099</v>
      </c>
    </row>
    <row customHeight="1" ht="11.25">
      <c r="A126" s="0">
        <v>126</v>
      </c>
      <c r="B126" s="0" t="s">
        <v>5100</v>
      </c>
      <c r="C126" s="0" t="s">
        <v>5100</v>
      </c>
      <c r="D126" s="0" t="s">
        <v>5101</v>
      </c>
    </row>
    <row customHeight="1" ht="11.25">
      <c r="A127" s="0">
        <v>127</v>
      </c>
      <c r="B127" s="0" t="s">
        <v>5102</v>
      </c>
      <c r="C127" s="0" t="s">
        <v>5103</v>
      </c>
      <c r="D127" s="0" t="s">
        <v>5104</v>
      </c>
    </row>
    <row customHeight="1" ht="11.25">
      <c r="A128" s="0">
        <v>128</v>
      </c>
      <c r="B128" s="0" t="s">
        <v>5102</v>
      </c>
      <c r="C128" s="0" t="s">
        <v>5105</v>
      </c>
      <c r="D128" s="0" t="s">
        <v>5106</v>
      </c>
    </row>
    <row customHeight="1" ht="11.25">
      <c r="A129" s="0">
        <v>129</v>
      </c>
      <c r="B129" s="0" t="s">
        <v>5102</v>
      </c>
      <c r="C129" s="0" t="s">
        <v>5107</v>
      </c>
      <c r="D129" s="0" t="s">
        <v>5108</v>
      </c>
    </row>
    <row customHeight="1" ht="11.25">
      <c r="A130" s="0">
        <v>130</v>
      </c>
      <c r="B130" s="0" t="s">
        <v>5102</v>
      </c>
      <c r="C130" s="0" t="s">
        <v>5102</v>
      </c>
      <c r="D130" s="0" t="s">
        <v>5109</v>
      </c>
    </row>
    <row customHeight="1" ht="11.25">
      <c r="A131" s="0">
        <v>131</v>
      </c>
      <c r="B131" s="0" t="s">
        <v>5102</v>
      </c>
      <c r="C131" s="0" t="s">
        <v>5110</v>
      </c>
      <c r="D131" s="0" t="s">
        <v>5111</v>
      </c>
    </row>
    <row customHeight="1" ht="11.25">
      <c r="A132" s="0">
        <v>132</v>
      </c>
      <c r="B132" s="0" t="s">
        <v>5102</v>
      </c>
      <c r="C132" s="0" t="s">
        <v>5112</v>
      </c>
      <c r="D132" s="0" t="s">
        <v>5113</v>
      </c>
    </row>
    <row customHeight="1" ht="11.25">
      <c r="A133" s="0">
        <v>133</v>
      </c>
      <c r="B133" s="0" t="s">
        <v>5102</v>
      </c>
      <c r="C133" s="0" t="s">
        <v>5114</v>
      </c>
      <c r="D133" s="0" t="s">
        <v>5115</v>
      </c>
    </row>
    <row customHeight="1" ht="11.25">
      <c r="A134" s="0">
        <v>134</v>
      </c>
      <c r="B134" s="0" t="s">
        <v>5102</v>
      </c>
      <c r="C134" s="0" t="s">
        <v>5116</v>
      </c>
      <c r="D134" s="0" t="s">
        <v>5117</v>
      </c>
    </row>
    <row customHeight="1" ht="11.25">
      <c r="A135" s="0">
        <v>135</v>
      </c>
      <c r="B135" s="0" t="s">
        <v>5102</v>
      </c>
      <c r="C135" s="0" t="s">
        <v>5118</v>
      </c>
      <c r="D135" s="0" t="s">
        <v>5119</v>
      </c>
    </row>
    <row customHeight="1" ht="11.25">
      <c r="A136" s="0">
        <v>136</v>
      </c>
      <c r="B136" s="0" t="s">
        <v>5102</v>
      </c>
      <c r="C136" s="0" t="s">
        <v>5120</v>
      </c>
      <c r="D136" s="0" t="s">
        <v>5121</v>
      </c>
    </row>
    <row customHeight="1" ht="11.25">
      <c r="A137" s="0">
        <v>137</v>
      </c>
      <c r="B137" s="0" t="s">
        <v>5102</v>
      </c>
      <c r="C137" s="0" t="s">
        <v>5122</v>
      </c>
      <c r="D137" s="0" t="s">
        <v>5123</v>
      </c>
    </row>
    <row customHeight="1" ht="11.25">
      <c r="A138" s="0">
        <v>138</v>
      </c>
      <c r="B138" s="0" t="s">
        <v>5102</v>
      </c>
      <c r="C138" s="0" t="s">
        <v>5124</v>
      </c>
      <c r="D138" s="0" t="s">
        <v>5125</v>
      </c>
    </row>
    <row customHeight="1" ht="11.25">
      <c r="A139" s="0">
        <v>139</v>
      </c>
      <c r="B139" s="0" t="s">
        <v>5102</v>
      </c>
      <c r="C139" s="0" t="s">
        <v>5126</v>
      </c>
      <c r="D139" s="0" t="s">
        <v>5127</v>
      </c>
    </row>
    <row customHeight="1" ht="11.25">
      <c r="A140" s="0">
        <v>140</v>
      </c>
      <c r="B140" s="0" t="s">
        <v>5128</v>
      </c>
      <c r="C140" s="0" t="s">
        <v>5128</v>
      </c>
      <c r="D140" s="0" t="s">
        <v>5129</v>
      </c>
    </row>
    <row customHeight="1" ht="11.25">
      <c r="A141" s="0">
        <v>141</v>
      </c>
      <c r="B141" s="0" t="s">
        <v>5130</v>
      </c>
      <c r="C141" s="0" t="s">
        <v>5131</v>
      </c>
      <c r="D141" s="0" t="s">
        <v>5132</v>
      </c>
    </row>
    <row customHeight="1" ht="11.25">
      <c r="A142" s="0">
        <v>142</v>
      </c>
      <c r="B142" s="0" t="s">
        <v>5130</v>
      </c>
      <c r="C142" s="0" t="s">
        <v>5133</v>
      </c>
      <c r="D142" s="0" t="s">
        <v>5134</v>
      </c>
    </row>
    <row customHeight="1" ht="11.25">
      <c r="A143" s="0">
        <v>143</v>
      </c>
      <c r="B143" s="0" t="s">
        <v>5130</v>
      </c>
      <c r="C143" s="0" t="s">
        <v>5135</v>
      </c>
      <c r="D143" s="0" t="s">
        <v>5136</v>
      </c>
    </row>
    <row customHeight="1" ht="11.25">
      <c r="A144" s="0">
        <v>144</v>
      </c>
      <c r="B144" s="0" t="s">
        <v>5130</v>
      </c>
      <c r="C144" s="0" t="s">
        <v>5137</v>
      </c>
      <c r="D144" s="0" t="s">
        <v>5138</v>
      </c>
    </row>
    <row customHeight="1" ht="11.25">
      <c r="A145" s="0">
        <v>145</v>
      </c>
      <c r="B145" s="0" t="s">
        <v>5130</v>
      </c>
      <c r="C145" s="0" t="s">
        <v>5139</v>
      </c>
      <c r="D145" s="0" t="s">
        <v>5140</v>
      </c>
    </row>
    <row customHeight="1" ht="11.25">
      <c r="A146" s="0">
        <v>146</v>
      </c>
      <c r="B146" s="0" t="s">
        <v>5130</v>
      </c>
      <c r="C146" s="0" t="s">
        <v>5141</v>
      </c>
      <c r="D146" s="0" t="s">
        <v>5142</v>
      </c>
    </row>
    <row customHeight="1" ht="11.25">
      <c r="A147" s="0">
        <v>147</v>
      </c>
      <c r="B147" s="0" t="s">
        <v>5130</v>
      </c>
      <c r="C147" s="0" t="s">
        <v>5143</v>
      </c>
      <c r="D147" s="0" t="s">
        <v>5144</v>
      </c>
    </row>
    <row customHeight="1" ht="11.25">
      <c r="A148" s="0">
        <v>148</v>
      </c>
      <c r="B148" s="0" t="s">
        <v>5130</v>
      </c>
      <c r="C148" s="0" t="s">
        <v>5130</v>
      </c>
      <c r="D148" s="0" t="s">
        <v>5145</v>
      </c>
    </row>
    <row customHeight="1" ht="11.25">
      <c r="A149" s="0">
        <v>149</v>
      </c>
      <c r="B149" s="0" t="s">
        <v>5130</v>
      </c>
      <c r="C149" s="0" t="s">
        <v>5146</v>
      </c>
      <c r="D149" s="0" t="s">
        <v>5147</v>
      </c>
    </row>
    <row customHeight="1" ht="11.25">
      <c r="A150" s="0">
        <v>150</v>
      </c>
      <c r="B150" s="0" t="s">
        <v>5130</v>
      </c>
      <c r="C150" s="0" t="s">
        <v>5148</v>
      </c>
      <c r="D150" s="0" t="s">
        <v>5149</v>
      </c>
    </row>
    <row customHeight="1" ht="11.25">
      <c r="A151" s="0">
        <v>151</v>
      </c>
      <c r="B151" s="0" t="s">
        <v>5130</v>
      </c>
      <c r="C151" s="0" t="s">
        <v>5150</v>
      </c>
      <c r="D151" s="0" t="s">
        <v>5151</v>
      </c>
    </row>
    <row customHeight="1" ht="11.25">
      <c r="A152" s="0">
        <v>152</v>
      </c>
      <c r="B152" s="0" t="s">
        <v>5130</v>
      </c>
      <c r="C152" s="0" t="s">
        <v>5152</v>
      </c>
      <c r="D152" s="0" t="s">
        <v>5153</v>
      </c>
    </row>
    <row customHeight="1" ht="11.25">
      <c r="A153" s="0">
        <v>153</v>
      </c>
      <c r="B153" s="0" t="s">
        <v>5130</v>
      </c>
      <c r="C153" s="0" t="s">
        <v>5154</v>
      </c>
      <c r="D153" s="0" t="s">
        <v>5155</v>
      </c>
    </row>
    <row customHeight="1" ht="11.25">
      <c r="A154" s="0">
        <v>154</v>
      </c>
      <c r="B154" s="0" t="s">
        <v>5130</v>
      </c>
      <c r="C154" s="0" t="s">
        <v>5156</v>
      </c>
      <c r="D154" s="0" t="s">
        <v>5157</v>
      </c>
    </row>
    <row customHeight="1" ht="11.25">
      <c r="A155" s="0">
        <v>155</v>
      </c>
      <c r="B155" s="0" t="s">
        <v>5130</v>
      </c>
      <c r="C155" s="0" t="s">
        <v>5158</v>
      </c>
      <c r="D155" s="0" t="s">
        <v>5159</v>
      </c>
    </row>
    <row customHeight="1" ht="11.25">
      <c r="A156" s="0">
        <v>156</v>
      </c>
      <c r="B156" s="0" t="s">
        <v>5130</v>
      </c>
      <c r="C156" s="0" t="s">
        <v>5160</v>
      </c>
      <c r="D156" s="0" t="s">
        <v>5161</v>
      </c>
    </row>
    <row customHeight="1" ht="11.25">
      <c r="A157" s="0">
        <v>157</v>
      </c>
      <c r="B157" s="0" t="s">
        <v>5130</v>
      </c>
      <c r="C157" s="0" t="s">
        <v>5162</v>
      </c>
      <c r="D157" s="0" t="s">
        <v>5163</v>
      </c>
    </row>
    <row customHeight="1" ht="11.25">
      <c r="A158" s="0">
        <v>158</v>
      </c>
      <c r="B158" s="0" t="s">
        <v>5130</v>
      </c>
      <c r="C158" s="0" t="s">
        <v>5164</v>
      </c>
      <c r="D158" s="0" t="s">
        <v>5165</v>
      </c>
    </row>
    <row customHeight="1" ht="11.25">
      <c r="A159" s="0">
        <v>159</v>
      </c>
      <c r="B159" s="0" t="s">
        <v>5130</v>
      </c>
      <c r="C159" s="0" t="s">
        <v>5166</v>
      </c>
      <c r="D159" s="0" t="s">
        <v>5167</v>
      </c>
    </row>
    <row customHeight="1" ht="11.25">
      <c r="A160" s="0">
        <v>160</v>
      </c>
      <c r="B160" s="0" t="s">
        <v>5130</v>
      </c>
      <c r="C160" s="0" t="s">
        <v>5168</v>
      </c>
      <c r="D160" s="0" t="s">
        <v>5169</v>
      </c>
    </row>
    <row customHeight="1" ht="11.25">
      <c r="A161" s="0">
        <v>161</v>
      </c>
      <c r="B161" s="0" t="s">
        <v>5130</v>
      </c>
      <c r="C161" s="0" t="s">
        <v>5170</v>
      </c>
      <c r="D161" s="0" t="s">
        <v>5171</v>
      </c>
    </row>
    <row customHeight="1" ht="11.25">
      <c r="A162" s="0">
        <v>162</v>
      </c>
      <c r="B162" s="0" t="s">
        <v>5172</v>
      </c>
      <c r="C162" s="0" t="s">
        <v>5173</v>
      </c>
      <c r="D162" s="0" t="s">
        <v>5174</v>
      </c>
    </row>
    <row customHeight="1" ht="11.25">
      <c r="A163" s="0">
        <v>163</v>
      </c>
      <c r="B163" s="0" t="s">
        <v>5172</v>
      </c>
      <c r="C163" s="0" t="s">
        <v>5172</v>
      </c>
      <c r="D163" s="0" t="s">
        <v>5175</v>
      </c>
    </row>
    <row customHeight="1" ht="11.25">
      <c r="A164" s="0">
        <v>164</v>
      </c>
      <c r="B164" s="0" t="s">
        <v>5172</v>
      </c>
      <c r="C164" s="0" t="s">
        <v>5176</v>
      </c>
      <c r="D164" s="0" t="s">
        <v>5177</v>
      </c>
    </row>
    <row customHeight="1" ht="11.25">
      <c r="A165" s="0">
        <v>165</v>
      </c>
      <c r="B165" s="0" t="s">
        <v>5172</v>
      </c>
      <c r="C165" s="0" t="s">
        <v>5178</v>
      </c>
      <c r="D165" s="0" t="s">
        <v>5179</v>
      </c>
    </row>
    <row customHeight="1" ht="11.25">
      <c r="A166" s="0">
        <v>166</v>
      </c>
      <c r="B166" s="0" t="s">
        <v>5172</v>
      </c>
      <c r="C166" s="0" t="s">
        <v>5180</v>
      </c>
      <c r="D166" s="0" t="s">
        <v>5181</v>
      </c>
    </row>
    <row customHeight="1" ht="11.25">
      <c r="A167" s="0">
        <v>167</v>
      </c>
      <c r="B167" s="0" t="s">
        <v>5172</v>
      </c>
      <c r="C167" s="0" t="s">
        <v>5182</v>
      </c>
      <c r="D167" s="0" t="s">
        <v>5183</v>
      </c>
    </row>
    <row customHeight="1" ht="11.25">
      <c r="A168" s="0">
        <v>168</v>
      </c>
      <c r="B168" s="0" t="s">
        <v>5172</v>
      </c>
      <c r="C168" s="0" t="s">
        <v>5184</v>
      </c>
      <c r="D168" s="0" t="s">
        <v>5185</v>
      </c>
    </row>
    <row customHeight="1" ht="11.25">
      <c r="A169" s="0">
        <v>169</v>
      </c>
      <c r="B169" s="0" t="s">
        <v>5172</v>
      </c>
      <c r="C169" s="0" t="s">
        <v>5186</v>
      </c>
      <c r="D169" s="0" t="s">
        <v>5187</v>
      </c>
    </row>
    <row customHeight="1" ht="11.25">
      <c r="A170" s="0">
        <v>170</v>
      </c>
      <c r="B170" s="0" t="s">
        <v>5172</v>
      </c>
      <c r="C170" s="0" t="s">
        <v>5188</v>
      </c>
      <c r="D170" s="0" t="s">
        <v>5189</v>
      </c>
    </row>
    <row customHeight="1" ht="11.25">
      <c r="A171" s="0">
        <v>171</v>
      </c>
      <c r="B171" s="0" t="s">
        <v>5190</v>
      </c>
      <c r="C171" s="0" t="s">
        <v>5191</v>
      </c>
      <c r="D171" s="0" t="s">
        <v>5192</v>
      </c>
    </row>
    <row customHeight="1" ht="11.25">
      <c r="A172" s="0">
        <v>172</v>
      </c>
      <c r="B172" s="0" t="s">
        <v>5190</v>
      </c>
      <c r="C172" s="0" t="s">
        <v>5190</v>
      </c>
      <c r="D172" s="0" t="s">
        <v>5193</v>
      </c>
    </row>
    <row customHeight="1" ht="11.25">
      <c r="A173" s="0">
        <v>173</v>
      </c>
      <c r="B173" s="0" t="s">
        <v>5190</v>
      </c>
      <c r="C173" s="0" t="s">
        <v>5194</v>
      </c>
      <c r="D173" s="0" t="s">
        <v>5195</v>
      </c>
    </row>
    <row customHeight="1" ht="11.25">
      <c r="A174" s="0">
        <v>174</v>
      </c>
      <c r="B174" s="0" t="s">
        <v>5190</v>
      </c>
      <c r="C174" s="0" t="s">
        <v>5196</v>
      </c>
      <c r="D174" s="0" t="s">
        <v>5197</v>
      </c>
    </row>
    <row customHeight="1" ht="11.25">
      <c r="A175" s="0">
        <v>175</v>
      </c>
      <c r="B175" s="0" t="s">
        <v>5190</v>
      </c>
      <c r="C175" s="0" t="s">
        <v>5198</v>
      </c>
      <c r="D175" s="0" t="s">
        <v>5199</v>
      </c>
    </row>
    <row customHeight="1" ht="11.25">
      <c r="A176" s="0">
        <v>176</v>
      </c>
      <c r="B176" s="0" t="s">
        <v>5190</v>
      </c>
      <c r="C176" s="0" t="s">
        <v>5180</v>
      </c>
      <c r="D176" s="0" t="s">
        <v>5200</v>
      </c>
    </row>
    <row customHeight="1" ht="11.25">
      <c r="A177" s="0">
        <v>177</v>
      </c>
      <c r="B177" s="0" t="s">
        <v>5190</v>
      </c>
      <c r="C177" s="0" t="s">
        <v>5201</v>
      </c>
      <c r="D177" s="0" t="s">
        <v>5202</v>
      </c>
    </row>
    <row customHeight="1" ht="11.25">
      <c r="A178" s="0">
        <v>178</v>
      </c>
      <c r="B178" s="0" t="s">
        <v>5190</v>
      </c>
      <c r="C178" s="0" t="s">
        <v>5203</v>
      </c>
      <c r="D178" s="0" t="s">
        <v>5204</v>
      </c>
    </row>
    <row customHeight="1" ht="11.25">
      <c r="A179" s="0">
        <v>179</v>
      </c>
      <c r="B179" s="0" t="s">
        <v>5190</v>
      </c>
      <c r="C179" s="0" t="s">
        <v>5205</v>
      </c>
      <c r="D179" s="0" t="s">
        <v>5206</v>
      </c>
    </row>
    <row customHeight="1" ht="11.25">
      <c r="A180" s="0">
        <v>180</v>
      </c>
      <c r="B180" s="0" t="s">
        <v>5190</v>
      </c>
      <c r="C180" s="0" t="s">
        <v>5207</v>
      </c>
      <c r="D180" s="0" t="s">
        <v>5208</v>
      </c>
    </row>
    <row customHeight="1" ht="11.25">
      <c r="A181" s="0">
        <v>181</v>
      </c>
      <c r="B181" s="0" t="s">
        <v>5209</v>
      </c>
      <c r="C181" s="0" t="s">
        <v>5210</v>
      </c>
      <c r="D181" s="0" t="s">
        <v>5211</v>
      </c>
    </row>
    <row customHeight="1" ht="11.25">
      <c r="A182" s="0">
        <v>182</v>
      </c>
      <c r="B182" s="0" t="s">
        <v>5209</v>
      </c>
      <c r="C182" s="0" t="s">
        <v>5212</v>
      </c>
      <c r="D182" s="0" t="s">
        <v>5213</v>
      </c>
    </row>
    <row customHeight="1" ht="11.25">
      <c r="A183" s="0">
        <v>183</v>
      </c>
      <c r="B183" s="0" t="s">
        <v>5209</v>
      </c>
      <c r="C183" s="0" t="s">
        <v>5214</v>
      </c>
      <c r="D183" s="0" t="s">
        <v>5215</v>
      </c>
    </row>
    <row customHeight="1" ht="11.25">
      <c r="A184" s="0">
        <v>184</v>
      </c>
      <c r="B184" s="0" t="s">
        <v>5209</v>
      </c>
      <c r="C184" s="0" t="s">
        <v>5209</v>
      </c>
      <c r="D184" s="0" t="s">
        <v>5216</v>
      </c>
    </row>
    <row customHeight="1" ht="11.25">
      <c r="A185" s="0">
        <v>185</v>
      </c>
      <c r="B185" s="0" t="s">
        <v>5209</v>
      </c>
      <c r="C185" s="0" t="s">
        <v>5217</v>
      </c>
      <c r="D185" s="0" t="s">
        <v>5218</v>
      </c>
    </row>
    <row customHeight="1" ht="11.25">
      <c r="A186" s="0">
        <v>186</v>
      </c>
      <c r="B186" s="0" t="s">
        <v>5209</v>
      </c>
      <c r="C186" s="0" t="s">
        <v>5219</v>
      </c>
      <c r="D186" s="0" t="s">
        <v>5220</v>
      </c>
    </row>
    <row customHeight="1" ht="11.25">
      <c r="A187" s="0">
        <v>187</v>
      </c>
      <c r="B187" s="0" t="s">
        <v>5209</v>
      </c>
      <c r="C187" s="0" t="s">
        <v>5221</v>
      </c>
      <c r="D187" s="0" t="s">
        <v>5222</v>
      </c>
    </row>
    <row customHeight="1" ht="11.25">
      <c r="A188" s="0">
        <v>188</v>
      </c>
      <c r="B188" s="0" t="s">
        <v>5209</v>
      </c>
      <c r="C188" s="0" t="s">
        <v>5223</v>
      </c>
      <c r="D188" s="0" t="s">
        <v>5224</v>
      </c>
    </row>
    <row customHeight="1" ht="11.25">
      <c r="A189" s="0">
        <v>189</v>
      </c>
      <c r="B189" s="0" t="s">
        <v>5209</v>
      </c>
      <c r="C189" s="0" t="s">
        <v>5225</v>
      </c>
      <c r="D189" s="0" t="s">
        <v>5226</v>
      </c>
    </row>
    <row customHeight="1" ht="11.25">
      <c r="A190" s="0">
        <v>190</v>
      </c>
      <c r="B190" s="0" t="s">
        <v>5209</v>
      </c>
      <c r="C190" s="0" t="s">
        <v>5227</v>
      </c>
      <c r="D190" s="0" t="s">
        <v>5228</v>
      </c>
    </row>
    <row customHeight="1" ht="11.25">
      <c r="A191" s="0">
        <v>191</v>
      </c>
      <c r="B191" s="0" t="s">
        <v>5209</v>
      </c>
      <c r="C191" s="0" t="s">
        <v>5229</v>
      </c>
      <c r="D191" s="0" t="s">
        <v>5230</v>
      </c>
    </row>
    <row customHeight="1" ht="11.25">
      <c r="A192" s="0">
        <v>192</v>
      </c>
      <c r="B192" s="0" t="s">
        <v>5231</v>
      </c>
      <c r="C192" s="0" t="s">
        <v>5232</v>
      </c>
      <c r="D192" s="0" t="s">
        <v>5233</v>
      </c>
    </row>
    <row customHeight="1" ht="11.25">
      <c r="A193" s="0">
        <v>193</v>
      </c>
      <c r="B193" s="0" t="s">
        <v>5231</v>
      </c>
      <c r="C193" s="0" t="s">
        <v>5234</v>
      </c>
      <c r="D193" s="0" t="s">
        <v>5235</v>
      </c>
    </row>
    <row customHeight="1" ht="11.25">
      <c r="A194" s="0">
        <v>194</v>
      </c>
      <c r="B194" s="0" t="s">
        <v>5231</v>
      </c>
      <c r="C194" s="0" t="s">
        <v>5107</v>
      </c>
      <c r="D194" s="0" t="s">
        <v>5236</v>
      </c>
    </row>
    <row customHeight="1" ht="11.25">
      <c r="A195" s="0">
        <v>195</v>
      </c>
      <c r="B195" s="0" t="s">
        <v>5231</v>
      </c>
      <c r="C195" s="0" t="s">
        <v>5231</v>
      </c>
      <c r="D195" s="0" t="s">
        <v>5237</v>
      </c>
    </row>
    <row customHeight="1" ht="11.25">
      <c r="A196" s="0">
        <v>196</v>
      </c>
      <c r="B196" s="0" t="s">
        <v>5231</v>
      </c>
      <c r="C196" s="0" t="s">
        <v>5238</v>
      </c>
      <c r="D196" s="0" t="s">
        <v>5239</v>
      </c>
    </row>
    <row customHeight="1" ht="11.25">
      <c r="A197" s="0">
        <v>197</v>
      </c>
      <c r="B197" s="0" t="s">
        <v>5231</v>
      </c>
      <c r="C197" s="0" t="s">
        <v>5240</v>
      </c>
      <c r="D197" s="0" t="s">
        <v>5241</v>
      </c>
    </row>
    <row customHeight="1" ht="11.25">
      <c r="A198" s="0">
        <v>198</v>
      </c>
      <c r="B198" s="0" t="s">
        <v>5231</v>
      </c>
      <c r="C198" s="0" t="s">
        <v>5242</v>
      </c>
      <c r="D198" s="0" t="s">
        <v>5243</v>
      </c>
    </row>
    <row customHeight="1" ht="11.25">
      <c r="A199" s="0">
        <v>199</v>
      </c>
      <c r="B199" s="0" t="s">
        <v>5231</v>
      </c>
      <c r="C199" s="0" t="s">
        <v>5244</v>
      </c>
      <c r="D199" s="0" t="s">
        <v>5245</v>
      </c>
    </row>
    <row customHeight="1" ht="11.25">
      <c r="A200" s="0">
        <v>200</v>
      </c>
      <c r="B200" s="0" t="s">
        <v>5231</v>
      </c>
      <c r="C200" s="0" t="s">
        <v>5246</v>
      </c>
      <c r="D200" s="0" t="s">
        <v>5247</v>
      </c>
    </row>
    <row customHeight="1" ht="11.25">
      <c r="A201" s="0">
        <v>201</v>
      </c>
      <c r="B201" s="0" t="s">
        <v>5231</v>
      </c>
      <c r="C201" s="0" t="s">
        <v>5248</v>
      </c>
      <c r="D201" s="0" t="s">
        <v>5249</v>
      </c>
    </row>
    <row customHeight="1" ht="11.25">
      <c r="A202" s="0">
        <v>202</v>
      </c>
      <c r="B202" s="0" t="s">
        <v>5231</v>
      </c>
      <c r="C202" s="0" t="s">
        <v>5250</v>
      </c>
      <c r="D202" s="0" t="s">
        <v>5251</v>
      </c>
    </row>
    <row customHeight="1" ht="11.25">
      <c r="A203" s="0">
        <v>203</v>
      </c>
      <c r="B203" s="0" t="s">
        <v>5231</v>
      </c>
      <c r="C203" s="0" t="s">
        <v>5252</v>
      </c>
      <c r="D203" s="0" t="s">
        <v>5253</v>
      </c>
    </row>
    <row customHeight="1" ht="11.25">
      <c r="A204" s="0">
        <v>204</v>
      </c>
      <c r="B204" s="0" t="s">
        <v>5231</v>
      </c>
      <c r="C204" s="0" t="s">
        <v>5254</v>
      </c>
      <c r="D204" s="0" t="s">
        <v>5255</v>
      </c>
    </row>
    <row customHeight="1" ht="11.25">
      <c r="A205" s="0">
        <v>205</v>
      </c>
      <c r="B205" s="0" t="s">
        <v>5231</v>
      </c>
      <c r="C205" s="0" t="s">
        <v>5256</v>
      </c>
      <c r="D205" s="0" t="s">
        <v>5257</v>
      </c>
    </row>
    <row customHeight="1" ht="11.25">
      <c r="A206" s="0">
        <v>206</v>
      </c>
      <c r="B206" s="0" t="s">
        <v>5231</v>
      </c>
      <c r="C206" s="0" t="s">
        <v>5258</v>
      </c>
      <c r="D206" s="0" t="s">
        <v>5259</v>
      </c>
    </row>
    <row customHeight="1" ht="11.25">
      <c r="A207" s="0">
        <v>207</v>
      </c>
      <c r="B207" s="0" t="s">
        <v>5260</v>
      </c>
      <c r="C207" s="0" t="s">
        <v>5261</v>
      </c>
      <c r="D207" s="0" t="s">
        <v>5262</v>
      </c>
    </row>
    <row customHeight="1" ht="11.25">
      <c r="A208" s="0">
        <v>208</v>
      </c>
      <c r="B208" s="0" t="s">
        <v>5260</v>
      </c>
      <c r="C208" s="0" t="s">
        <v>5263</v>
      </c>
      <c r="D208" s="0" t="s">
        <v>5264</v>
      </c>
    </row>
    <row customHeight="1" ht="11.25">
      <c r="A209" s="0">
        <v>209</v>
      </c>
      <c r="B209" s="0" t="s">
        <v>5260</v>
      </c>
      <c r="C209" s="0" t="s">
        <v>5265</v>
      </c>
      <c r="D209" s="0" t="s">
        <v>5266</v>
      </c>
    </row>
    <row customHeight="1" ht="11.25">
      <c r="A210" s="0">
        <v>210</v>
      </c>
      <c r="B210" s="0" t="s">
        <v>5260</v>
      </c>
      <c r="C210" s="0" t="s">
        <v>5267</v>
      </c>
      <c r="D210" s="0" t="s">
        <v>5268</v>
      </c>
    </row>
    <row customHeight="1" ht="11.25">
      <c r="A211" s="0">
        <v>211</v>
      </c>
      <c r="B211" s="0" t="s">
        <v>5260</v>
      </c>
      <c r="C211" s="0" t="s">
        <v>5260</v>
      </c>
      <c r="D211" s="0" t="s">
        <v>5269</v>
      </c>
    </row>
    <row customHeight="1" ht="11.25">
      <c r="A212" s="0">
        <v>212</v>
      </c>
      <c r="B212" s="0" t="s">
        <v>5260</v>
      </c>
      <c r="C212" s="0" t="s">
        <v>5270</v>
      </c>
      <c r="D212" s="0" t="s">
        <v>5271</v>
      </c>
    </row>
    <row customHeight="1" ht="11.25">
      <c r="A213" s="0">
        <v>213</v>
      </c>
      <c r="B213" s="0" t="s">
        <v>5260</v>
      </c>
      <c r="C213" s="0" t="s">
        <v>5272</v>
      </c>
      <c r="D213" s="0" t="s">
        <v>5273</v>
      </c>
    </row>
    <row customHeight="1" ht="11.25">
      <c r="A214" s="0">
        <v>214</v>
      </c>
      <c r="B214" s="0" t="s">
        <v>5260</v>
      </c>
      <c r="C214" s="0" t="s">
        <v>5274</v>
      </c>
      <c r="D214" s="0" t="s">
        <v>5275</v>
      </c>
    </row>
    <row customHeight="1" ht="11.25">
      <c r="A215" s="0">
        <v>215</v>
      </c>
      <c r="B215" s="0" t="s">
        <v>5260</v>
      </c>
      <c r="C215" s="0" t="s">
        <v>5276</v>
      </c>
      <c r="D215" s="0" t="s">
        <v>5277</v>
      </c>
    </row>
    <row customHeight="1" ht="11.25">
      <c r="A216" s="0">
        <v>216</v>
      </c>
      <c r="B216" s="0" t="s">
        <v>5260</v>
      </c>
      <c r="C216" s="0" t="s">
        <v>5278</v>
      </c>
      <c r="D216" s="0" t="s">
        <v>5279</v>
      </c>
    </row>
    <row customHeight="1" ht="11.25">
      <c r="A217" s="0">
        <v>217</v>
      </c>
      <c r="B217" s="0" t="s">
        <v>5260</v>
      </c>
      <c r="C217" s="0" t="s">
        <v>5280</v>
      </c>
      <c r="D217" s="0" t="s">
        <v>5281</v>
      </c>
    </row>
    <row customHeight="1" ht="11.25">
      <c r="A218" s="0">
        <v>218</v>
      </c>
      <c r="B218" s="0" t="s">
        <v>5282</v>
      </c>
      <c r="C218" s="0" t="s">
        <v>5283</v>
      </c>
      <c r="D218" s="0" t="s">
        <v>5284</v>
      </c>
    </row>
    <row customHeight="1" ht="11.25">
      <c r="A219" s="0">
        <v>219</v>
      </c>
      <c r="B219" s="0" t="s">
        <v>5282</v>
      </c>
      <c r="C219" s="0" t="s">
        <v>5285</v>
      </c>
      <c r="D219" s="0" t="s">
        <v>5286</v>
      </c>
    </row>
    <row customHeight="1" ht="11.25">
      <c r="A220" s="0">
        <v>220</v>
      </c>
      <c r="B220" s="0" t="s">
        <v>5282</v>
      </c>
      <c r="C220" s="0" t="s">
        <v>5287</v>
      </c>
      <c r="D220" s="0" t="s">
        <v>5288</v>
      </c>
    </row>
    <row customHeight="1" ht="11.25">
      <c r="A221" s="0">
        <v>221</v>
      </c>
      <c r="B221" s="0" t="s">
        <v>5282</v>
      </c>
      <c r="C221" s="0" t="s">
        <v>5289</v>
      </c>
      <c r="D221" s="0" t="s">
        <v>5290</v>
      </c>
    </row>
    <row customHeight="1" ht="11.25">
      <c r="A222" s="0">
        <v>222</v>
      </c>
      <c r="B222" s="0" t="s">
        <v>5282</v>
      </c>
      <c r="C222" s="0" t="s">
        <v>5291</v>
      </c>
      <c r="D222" s="0" t="s">
        <v>5292</v>
      </c>
    </row>
    <row customHeight="1" ht="11.25">
      <c r="A223" s="0">
        <v>223</v>
      </c>
      <c r="B223" s="0" t="s">
        <v>5282</v>
      </c>
      <c r="C223" s="0" t="s">
        <v>5282</v>
      </c>
      <c r="D223" s="0" t="s">
        <v>5293</v>
      </c>
    </row>
    <row customHeight="1" ht="11.25">
      <c r="A224" s="0">
        <v>224</v>
      </c>
      <c r="B224" s="0" t="s">
        <v>5282</v>
      </c>
      <c r="C224" s="0" t="s">
        <v>5294</v>
      </c>
      <c r="D224" s="0" t="s">
        <v>5295</v>
      </c>
    </row>
    <row customHeight="1" ht="11.25">
      <c r="A225" s="0">
        <v>225</v>
      </c>
      <c r="B225" s="0" t="s">
        <v>5282</v>
      </c>
      <c r="C225" s="0" t="s">
        <v>5296</v>
      </c>
      <c r="D225" s="0" t="s">
        <v>5297</v>
      </c>
    </row>
    <row customHeight="1" ht="11.25">
      <c r="A226" s="0">
        <v>226</v>
      </c>
      <c r="B226" s="0" t="s">
        <v>5282</v>
      </c>
      <c r="C226" s="0" t="s">
        <v>5298</v>
      </c>
      <c r="D226" s="0" t="s">
        <v>5299</v>
      </c>
    </row>
    <row customHeight="1" ht="11.25">
      <c r="A227" s="0">
        <v>227</v>
      </c>
      <c r="B227" s="0" t="s">
        <v>5282</v>
      </c>
      <c r="C227" s="0" t="s">
        <v>5300</v>
      </c>
      <c r="D227" s="0" t="s">
        <v>5301</v>
      </c>
    </row>
    <row customHeight="1" ht="11.25">
      <c r="A228" s="0">
        <v>228</v>
      </c>
      <c r="B228" s="0" t="s">
        <v>5282</v>
      </c>
      <c r="C228" s="0" t="s">
        <v>5242</v>
      </c>
      <c r="D228" s="0" t="s">
        <v>5302</v>
      </c>
    </row>
    <row customHeight="1" ht="11.25">
      <c r="A229" s="0">
        <v>229</v>
      </c>
      <c r="B229" s="0" t="s">
        <v>5282</v>
      </c>
      <c r="C229" s="0" t="s">
        <v>5303</v>
      </c>
      <c r="D229" s="0" t="s">
        <v>5304</v>
      </c>
    </row>
    <row customHeight="1" ht="11.25">
      <c r="A230" s="0">
        <v>230</v>
      </c>
      <c r="B230" s="0" t="s">
        <v>5305</v>
      </c>
      <c r="C230" s="0" t="s">
        <v>5029</v>
      </c>
      <c r="D230" s="0" t="s">
        <v>5306</v>
      </c>
    </row>
    <row customHeight="1" ht="11.25">
      <c r="A231" s="0">
        <v>231</v>
      </c>
      <c r="B231" s="0" t="s">
        <v>5305</v>
      </c>
      <c r="C231" s="0" t="s">
        <v>5307</v>
      </c>
      <c r="D231" s="0" t="s">
        <v>5308</v>
      </c>
    </row>
    <row customHeight="1" ht="11.25">
      <c r="A232" s="0">
        <v>232</v>
      </c>
      <c r="B232" s="0" t="s">
        <v>5305</v>
      </c>
      <c r="C232" s="0" t="s">
        <v>5305</v>
      </c>
      <c r="D232" s="0" t="s">
        <v>5309</v>
      </c>
    </row>
    <row customHeight="1" ht="11.25">
      <c r="A233" s="0">
        <v>233</v>
      </c>
      <c r="B233" s="0" t="s">
        <v>5305</v>
      </c>
      <c r="C233" s="0" t="s">
        <v>5310</v>
      </c>
      <c r="D233" s="0" t="s">
        <v>5311</v>
      </c>
    </row>
    <row customHeight="1" ht="11.25">
      <c r="A234" s="0">
        <v>234</v>
      </c>
      <c r="B234" s="0" t="s">
        <v>5305</v>
      </c>
      <c r="C234" s="0" t="s">
        <v>5312</v>
      </c>
      <c r="D234" s="0" t="s">
        <v>5313</v>
      </c>
    </row>
    <row customHeight="1" ht="11.25">
      <c r="A235" s="0">
        <v>235</v>
      </c>
      <c r="B235" s="0" t="s">
        <v>5305</v>
      </c>
      <c r="C235" s="0" t="s">
        <v>5314</v>
      </c>
      <c r="D235" s="0" t="s">
        <v>5315</v>
      </c>
    </row>
    <row customHeight="1" ht="11.25">
      <c r="A236" s="0">
        <v>236</v>
      </c>
      <c r="B236" s="0" t="s">
        <v>5305</v>
      </c>
      <c r="C236" s="0" t="s">
        <v>5316</v>
      </c>
      <c r="D236" s="0" t="s">
        <v>5317</v>
      </c>
    </row>
    <row customHeight="1" ht="11.25">
      <c r="A237" s="0">
        <v>237</v>
      </c>
      <c r="B237" s="0" t="s">
        <v>5305</v>
      </c>
      <c r="C237" s="0" t="s">
        <v>5318</v>
      </c>
      <c r="D237" s="0" t="s">
        <v>5319</v>
      </c>
    </row>
    <row customHeight="1" ht="11.25">
      <c r="A238" s="0">
        <v>238</v>
      </c>
      <c r="B238" s="0" t="s">
        <v>5305</v>
      </c>
      <c r="C238" s="0" t="s">
        <v>5320</v>
      </c>
      <c r="D238" s="0" t="s">
        <v>5321</v>
      </c>
    </row>
    <row customHeight="1" ht="11.25">
      <c r="A239" s="0">
        <v>239</v>
      </c>
      <c r="B239" s="0" t="s">
        <v>5322</v>
      </c>
      <c r="C239" s="0" t="s">
        <v>5323</v>
      </c>
      <c r="D239" s="0" t="s">
        <v>5324</v>
      </c>
    </row>
    <row customHeight="1" ht="11.25">
      <c r="A240" s="0">
        <v>240</v>
      </c>
      <c r="B240" s="0" t="s">
        <v>5322</v>
      </c>
      <c r="C240" s="0" t="s">
        <v>5029</v>
      </c>
      <c r="D240" s="0" t="s">
        <v>5325</v>
      </c>
    </row>
    <row customHeight="1" ht="11.25">
      <c r="A241" s="0">
        <v>241</v>
      </c>
      <c r="B241" s="0" t="s">
        <v>5322</v>
      </c>
      <c r="C241" s="0" t="s">
        <v>5133</v>
      </c>
      <c r="D241" s="0" t="s">
        <v>5326</v>
      </c>
    </row>
    <row customHeight="1" ht="11.25">
      <c r="A242" s="0">
        <v>242</v>
      </c>
      <c r="B242" s="0" t="s">
        <v>5322</v>
      </c>
      <c r="C242" s="0" t="s">
        <v>5327</v>
      </c>
      <c r="D242" s="0" t="s">
        <v>5328</v>
      </c>
    </row>
    <row customHeight="1" ht="11.25">
      <c r="A243" s="0">
        <v>243</v>
      </c>
      <c r="B243" s="0" t="s">
        <v>5322</v>
      </c>
      <c r="C243" s="0" t="s">
        <v>5322</v>
      </c>
      <c r="D243" s="0" t="s">
        <v>5329</v>
      </c>
    </row>
    <row customHeight="1" ht="11.25">
      <c r="A244" s="0">
        <v>244</v>
      </c>
      <c r="B244" s="0" t="s">
        <v>5322</v>
      </c>
      <c r="C244" s="0" t="s">
        <v>5330</v>
      </c>
      <c r="D244" s="0" t="s">
        <v>5331</v>
      </c>
    </row>
    <row customHeight="1" ht="11.25">
      <c r="A245" s="0">
        <v>245</v>
      </c>
      <c r="B245" s="0" t="s">
        <v>5322</v>
      </c>
      <c r="C245" s="0" t="s">
        <v>5332</v>
      </c>
      <c r="D245" s="0" t="s">
        <v>5333</v>
      </c>
    </row>
    <row customHeight="1" ht="11.25">
      <c r="A246" s="0">
        <v>246</v>
      </c>
      <c r="B246" s="0" t="s">
        <v>5322</v>
      </c>
      <c r="C246" s="0" t="s">
        <v>5334</v>
      </c>
      <c r="D246" s="0" t="s">
        <v>5335</v>
      </c>
    </row>
    <row customHeight="1" ht="11.25">
      <c r="A247" s="0">
        <v>247</v>
      </c>
      <c r="B247" s="0" t="s">
        <v>5322</v>
      </c>
      <c r="C247" s="0" t="s">
        <v>5336</v>
      </c>
      <c r="D247" s="0" t="s">
        <v>5337</v>
      </c>
    </row>
    <row customHeight="1" ht="11.25">
      <c r="A248" s="0">
        <v>248</v>
      </c>
      <c r="B248" s="0" t="s">
        <v>5322</v>
      </c>
      <c r="C248" s="0" t="s">
        <v>5338</v>
      </c>
      <c r="D248" s="0" t="s">
        <v>5339</v>
      </c>
    </row>
    <row customHeight="1" ht="11.25">
      <c r="A249" s="0">
        <v>249</v>
      </c>
      <c r="B249" s="0" t="s">
        <v>5322</v>
      </c>
      <c r="C249" s="0" t="s">
        <v>5340</v>
      </c>
      <c r="D249" s="0" t="s">
        <v>5341</v>
      </c>
    </row>
    <row customHeight="1" ht="11.25">
      <c r="A250" s="0">
        <v>250</v>
      </c>
      <c r="B250" s="0" t="s">
        <v>5322</v>
      </c>
      <c r="C250" s="0" t="s">
        <v>5342</v>
      </c>
      <c r="D250" s="0" t="s">
        <v>5343</v>
      </c>
    </row>
    <row customHeight="1" ht="11.25">
      <c r="A251" s="0">
        <v>251</v>
      </c>
      <c r="B251" s="0" t="s">
        <v>5322</v>
      </c>
      <c r="C251" s="0" t="s">
        <v>5344</v>
      </c>
      <c r="D251" s="0" t="s">
        <v>5345</v>
      </c>
    </row>
    <row customHeight="1" ht="11.25">
      <c r="A252" s="0">
        <v>252</v>
      </c>
      <c r="B252" s="0" t="s">
        <v>5322</v>
      </c>
      <c r="C252" s="0" t="s">
        <v>5346</v>
      </c>
      <c r="D252" s="0" t="s">
        <v>5347</v>
      </c>
    </row>
    <row customHeight="1" ht="11.25">
      <c r="A253" s="0">
        <v>253</v>
      </c>
      <c r="B253" s="0" t="s">
        <v>5348</v>
      </c>
      <c r="C253" s="0" t="s">
        <v>4863</v>
      </c>
      <c r="D253" s="0" t="s">
        <v>5349</v>
      </c>
    </row>
    <row customHeight="1" ht="11.25">
      <c r="A254" s="0">
        <v>254</v>
      </c>
      <c r="B254" s="0" t="s">
        <v>5348</v>
      </c>
      <c r="C254" s="0" t="s">
        <v>5350</v>
      </c>
      <c r="D254" s="0" t="s">
        <v>5351</v>
      </c>
    </row>
    <row customHeight="1" ht="11.25">
      <c r="A255" s="0">
        <v>255</v>
      </c>
      <c r="B255" s="0" t="s">
        <v>5348</v>
      </c>
      <c r="C255" s="0" t="s">
        <v>5352</v>
      </c>
      <c r="D255" s="0" t="s">
        <v>5353</v>
      </c>
    </row>
    <row customHeight="1" ht="11.25">
      <c r="A256" s="0">
        <v>256</v>
      </c>
      <c r="B256" s="0" t="s">
        <v>5348</v>
      </c>
      <c r="C256" s="0" t="s">
        <v>5354</v>
      </c>
      <c r="D256" s="0" t="s">
        <v>5355</v>
      </c>
    </row>
    <row customHeight="1" ht="11.25">
      <c r="A257" s="0">
        <v>257</v>
      </c>
      <c r="B257" s="0" t="s">
        <v>5348</v>
      </c>
      <c r="C257" s="0" t="s">
        <v>5348</v>
      </c>
      <c r="D257" s="0" t="s">
        <v>5356</v>
      </c>
    </row>
    <row customHeight="1" ht="11.25">
      <c r="A258" s="0">
        <v>258</v>
      </c>
      <c r="B258" s="0" t="s">
        <v>5348</v>
      </c>
      <c r="C258" s="0" t="s">
        <v>5357</v>
      </c>
      <c r="D258" s="0" t="s">
        <v>5358</v>
      </c>
    </row>
    <row customHeight="1" ht="11.25">
      <c r="A259" s="0">
        <v>259</v>
      </c>
      <c r="B259" s="0" t="s">
        <v>5348</v>
      </c>
      <c r="C259" s="0" t="s">
        <v>5359</v>
      </c>
      <c r="D259" s="0" t="s">
        <v>5360</v>
      </c>
    </row>
    <row customHeight="1" ht="11.25">
      <c r="A260" s="0">
        <v>260</v>
      </c>
      <c r="B260" s="0" t="s">
        <v>5348</v>
      </c>
      <c r="C260" s="0" t="s">
        <v>5361</v>
      </c>
      <c r="D260" s="0" t="s">
        <v>5362</v>
      </c>
    </row>
    <row customHeight="1" ht="11.25">
      <c r="A261" s="0">
        <v>261</v>
      </c>
      <c r="B261" s="0" t="s">
        <v>5348</v>
      </c>
      <c r="C261" s="0" t="s">
        <v>5363</v>
      </c>
      <c r="D261" s="0" t="s">
        <v>5364</v>
      </c>
    </row>
    <row customHeight="1" ht="11.25">
      <c r="A262" s="0">
        <v>262</v>
      </c>
      <c r="B262" s="0" t="s">
        <v>5348</v>
      </c>
      <c r="C262" s="0" t="s">
        <v>5365</v>
      </c>
      <c r="D262" s="0" t="s">
        <v>5366</v>
      </c>
    </row>
    <row customHeight="1" ht="11.25">
      <c r="A263" s="0">
        <v>263</v>
      </c>
      <c r="B263" s="0" t="s">
        <v>5367</v>
      </c>
      <c r="C263" s="0" t="s">
        <v>5368</v>
      </c>
      <c r="D263" s="0" t="s">
        <v>5369</v>
      </c>
    </row>
    <row customHeight="1" ht="11.25">
      <c r="A264" s="0">
        <v>264</v>
      </c>
      <c r="B264" s="0" t="s">
        <v>5367</v>
      </c>
      <c r="C264" s="0" t="s">
        <v>5370</v>
      </c>
      <c r="D264" s="0" t="s">
        <v>5371</v>
      </c>
    </row>
    <row customHeight="1" ht="11.25">
      <c r="A265" s="0">
        <v>265</v>
      </c>
      <c r="B265" s="0" t="s">
        <v>5367</v>
      </c>
      <c r="C265" s="0" t="s">
        <v>5372</v>
      </c>
      <c r="D265" s="0" t="s">
        <v>5373</v>
      </c>
    </row>
    <row customHeight="1" ht="11.25">
      <c r="A266" s="0">
        <v>266</v>
      </c>
      <c r="B266" s="0" t="s">
        <v>5367</v>
      </c>
      <c r="C266" s="0" t="s">
        <v>5374</v>
      </c>
      <c r="D266" s="0" t="s">
        <v>5375</v>
      </c>
    </row>
    <row customHeight="1" ht="11.25">
      <c r="A267" s="0">
        <v>267</v>
      </c>
      <c r="B267" s="0" t="s">
        <v>5367</v>
      </c>
      <c r="C267" s="0" t="s">
        <v>5367</v>
      </c>
      <c r="D267" s="0" t="s">
        <v>5376</v>
      </c>
    </row>
    <row customHeight="1" ht="11.25">
      <c r="A268" s="0">
        <v>268</v>
      </c>
      <c r="B268" s="0" t="s">
        <v>5367</v>
      </c>
      <c r="C268" s="0" t="s">
        <v>5377</v>
      </c>
      <c r="D268" s="0" t="s">
        <v>5378</v>
      </c>
    </row>
    <row customHeight="1" ht="11.25">
      <c r="A269" s="0">
        <v>269</v>
      </c>
      <c r="B269" s="0" t="s">
        <v>5367</v>
      </c>
      <c r="C269" s="0" t="s">
        <v>5379</v>
      </c>
      <c r="D269" s="0" t="s">
        <v>5380</v>
      </c>
    </row>
    <row customHeight="1" ht="11.25">
      <c r="A270" s="0">
        <v>270</v>
      </c>
      <c r="B270" s="0" t="s">
        <v>5367</v>
      </c>
      <c r="C270" s="0" t="s">
        <v>5381</v>
      </c>
      <c r="D270" s="0" t="s">
        <v>5382</v>
      </c>
    </row>
    <row customHeight="1" ht="11.25">
      <c r="A271" s="0">
        <v>271</v>
      </c>
      <c r="B271" s="0" t="s">
        <v>5367</v>
      </c>
      <c r="C271" s="0" t="s">
        <v>5180</v>
      </c>
      <c r="D271" s="0" t="s">
        <v>5383</v>
      </c>
    </row>
    <row customHeight="1" ht="11.25">
      <c r="A272" s="0">
        <v>272</v>
      </c>
      <c r="B272" s="0" t="s">
        <v>5367</v>
      </c>
      <c r="C272" s="0" t="s">
        <v>5384</v>
      </c>
      <c r="D272" s="0" t="s">
        <v>5385</v>
      </c>
    </row>
    <row customHeight="1" ht="11.25">
      <c r="A273" s="0">
        <v>273</v>
      </c>
      <c r="B273" s="0" t="s">
        <v>5386</v>
      </c>
      <c r="C273" s="0" t="s">
        <v>5387</v>
      </c>
      <c r="D273" s="0" t="s">
        <v>5388</v>
      </c>
    </row>
    <row customHeight="1" ht="11.25">
      <c r="A274" s="0">
        <v>274</v>
      </c>
      <c r="B274" s="0" t="s">
        <v>5386</v>
      </c>
      <c r="C274" s="0" t="s">
        <v>5389</v>
      </c>
      <c r="D274" s="0" t="s">
        <v>5390</v>
      </c>
    </row>
    <row customHeight="1" ht="11.25">
      <c r="A275" s="0">
        <v>275</v>
      </c>
      <c r="B275" s="0" t="s">
        <v>5386</v>
      </c>
      <c r="C275" s="0" t="s">
        <v>5391</v>
      </c>
      <c r="D275" s="0" t="s">
        <v>5392</v>
      </c>
    </row>
    <row customHeight="1" ht="11.25">
      <c r="A276" s="0">
        <v>276</v>
      </c>
      <c r="B276" s="0" t="s">
        <v>5386</v>
      </c>
      <c r="C276" s="0" t="s">
        <v>5393</v>
      </c>
      <c r="D276" s="0" t="s">
        <v>5394</v>
      </c>
    </row>
    <row customHeight="1" ht="11.25">
      <c r="A277" s="0">
        <v>277</v>
      </c>
      <c r="B277" s="0" t="s">
        <v>5386</v>
      </c>
      <c r="C277" s="0" t="s">
        <v>5395</v>
      </c>
      <c r="D277" s="0" t="s">
        <v>5396</v>
      </c>
    </row>
    <row customHeight="1" ht="11.25">
      <c r="A278" s="0">
        <v>278</v>
      </c>
      <c r="B278" s="0" t="s">
        <v>5386</v>
      </c>
      <c r="C278" s="0" t="s">
        <v>5397</v>
      </c>
      <c r="D278" s="0" t="s">
        <v>5398</v>
      </c>
    </row>
    <row customHeight="1" ht="11.25">
      <c r="A279" s="0">
        <v>279</v>
      </c>
      <c r="B279" s="0" t="s">
        <v>5386</v>
      </c>
      <c r="C279" s="0" t="s">
        <v>5386</v>
      </c>
      <c r="D279" s="0" t="s">
        <v>5399</v>
      </c>
    </row>
    <row customHeight="1" ht="11.25">
      <c r="A280" s="0">
        <v>280</v>
      </c>
      <c r="B280" s="0" t="s">
        <v>5386</v>
      </c>
      <c r="C280" s="0" t="s">
        <v>5400</v>
      </c>
      <c r="D280" s="0" t="s">
        <v>5401</v>
      </c>
    </row>
    <row customHeight="1" ht="11.25">
      <c r="A281" s="0">
        <v>281</v>
      </c>
      <c r="B281" s="0" t="s">
        <v>5386</v>
      </c>
      <c r="C281" s="0" t="s">
        <v>5402</v>
      </c>
      <c r="D281" s="0" t="s">
        <v>5403</v>
      </c>
    </row>
    <row customHeight="1" ht="11.25">
      <c r="A282" s="0">
        <v>282</v>
      </c>
      <c r="B282" s="0" t="s">
        <v>5386</v>
      </c>
      <c r="C282" s="0" t="s">
        <v>5404</v>
      </c>
      <c r="D282" s="0" t="s">
        <v>5405</v>
      </c>
    </row>
    <row customHeight="1" ht="11.25">
      <c r="A283" s="0">
        <v>283</v>
      </c>
      <c r="B283" s="0" t="s">
        <v>5386</v>
      </c>
      <c r="C283" s="0" t="s">
        <v>5406</v>
      </c>
      <c r="D283" s="0" t="s">
        <v>5407</v>
      </c>
    </row>
    <row customHeight="1" ht="11.25">
      <c r="A284" s="0">
        <v>284</v>
      </c>
      <c r="B284" s="0" t="s">
        <v>5408</v>
      </c>
      <c r="C284" s="0" t="s">
        <v>5409</v>
      </c>
      <c r="D284" s="0" t="s">
        <v>5410</v>
      </c>
    </row>
    <row customHeight="1" ht="11.25">
      <c r="A285" s="0">
        <v>285</v>
      </c>
      <c r="B285" s="0" t="s">
        <v>5408</v>
      </c>
      <c r="C285" s="0" t="s">
        <v>5408</v>
      </c>
      <c r="D285" s="0" t="s">
        <v>5411</v>
      </c>
    </row>
    <row customHeight="1" ht="11.25">
      <c r="A286" s="0">
        <v>286</v>
      </c>
      <c r="B286" s="0" t="s">
        <v>5408</v>
      </c>
      <c r="C286" s="0" t="s">
        <v>5412</v>
      </c>
      <c r="D286" s="0" t="s">
        <v>5413</v>
      </c>
    </row>
    <row customHeight="1" ht="11.25">
      <c r="A287" s="0">
        <v>287</v>
      </c>
      <c r="B287" s="0" t="s">
        <v>5408</v>
      </c>
      <c r="C287" s="0" t="s">
        <v>5414</v>
      </c>
      <c r="D287" s="0" t="s">
        <v>5415</v>
      </c>
    </row>
    <row customHeight="1" ht="11.25">
      <c r="A288" s="0">
        <v>288</v>
      </c>
      <c r="B288" s="0" t="s">
        <v>5408</v>
      </c>
      <c r="C288" s="0" t="s">
        <v>5180</v>
      </c>
      <c r="D288" s="0" t="s">
        <v>5416</v>
      </c>
    </row>
    <row customHeight="1" ht="11.25">
      <c r="A289" s="0">
        <v>289</v>
      </c>
      <c r="B289" s="0" t="s">
        <v>5408</v>
      </c>
      <c r="C289" s="0" t="s">
        <v>5417</v>
      </c>
      <c r="D289" s="0" t="s">
        <v>5418</v>
      </c>
    </row>
    <row customHeight="1" ht="11.25">
      <c r="A290" s="0">
        <v>290</v>
      </c>
      <c r="B290" s="0" t="s">
        <v>5408</v>
      </c>
      <c r="C290" s="0" t="s">
        <v>5419</v>
      </c>
      <c r="D290" s="0" t="s">
        <v>5420</v>
      </c>
    </row>
    <row customHeight="1" ht="11.25">
      <c r="A291" s="0">
        <v>291</v>
      </c>
      <c r="B291" s="0" t="s">
        <v>5408</v>
      </c>
      <c r="C291" s="0" t="s">
        <v>5421</v>
      </c>
      <c r="D291" s="0" t="s">
        <v>5422</v>
      </c>
    </row>
    <row customHeight="1" ht="11.25">
      <c r="A292" s="0">
        <v>292</v>
      </c>
      <c r="B292" s="0" t="s">
        <v>5408</v>
      </c>
      <c r="C292" s="0" t="s">
        <v>5164</v>
      </c>
      <c r="D292" s="0" t="s">
        <v>5423</v>
      </c>
    </row>
    <row customHeight="1" ht="11.25">
      <c r="A293" s="0">
        <v>293</v>
      </c>
      <c r="B293" s="0" t="s">
        <v>5408</v>
      </c>
      <c r="C293" s="0" t="s">
        <v>5424</v>
      </c>
      <c r="D293" s="0" t="s">
        <v>5425</v>
      </c>
    </row>
    <row customHeight="1" ht="11.25">
      <c r="A294" s="0">
        <v>294</v>
      </c>
      <c r="B294" s="0" t="s">
        <v>5408</v>
      </c>
      <c r="C294" s="0" t="s">
        <v>5426</v>
      </c>
      <c r="D294" s="0" t="s">
        <v>5427</v>
      </c>
    </row>
    <row customHeight="1" ht="11.25">
      <c r="A295" s="0">
        <v>295</v>
      </c>
      <c r="B295" s="0" t="s">
        <v>5428</v>
      </c>
      <c r="C295" s="0" t="s">
        <v>5429</v>
      </c>
      <c r="D295" s="0" t="s">
        <v>5430</v>
      </c>
    </row>
    <row customHeight="1" ht="11.25">
      <c r="A296" s="0">
        <v>296</v>
      </c>
      <c r="B296" s="0" t="s">
        <v>5428</v>
      </c>
      <c r="C296" s="0" t="s">
        <v>5431</v>
      </c>
      <c r="D296" s="0" t="s">
        <v>5432</v>
      </c>
    </row>
    <row customHeight="1" ht="11.25">
      <c r="A297" s="0">
        <v>297</v>
      </c>
      <c r="B297" s="0" t="s">
        <v>5428</v>
      </c>
      <c r="C297" s="0" t="s">
        <v>5433</v>
      </c>
      <c r="D297" s="0" t="s">
        <v>5434</v>
      </c>
    </row>
    <row customHeight="1" ht="11.25">
      <c r="A298" s="0">
        <v>298</v>
      </c>
      <c r="B298" s="0" t="s">
        <v>5428</v>
      </c>
      <c r="C298" s="0" t="s">
        <v>5103</v>
      </c>
      <c r="D298" s="0" t="s">
        <v>5435</v>
      </c>
    </row>
    <row customHeight="1" ht="11.25">
      <c r="A299" s="0">
        <v>299</v>
      </c>
      <c r="B299" s="0" t="s">
        <v>5428</v>
      </c>
      <c r="C299" s="0" t="s">
        <v>5436</v>
      </c>
      <c r="D299" s="0" t="s">
        <v>5437</v>
      </c>
    </row>
    <row customHeight="1" ht="11.25">
      <c r="A300" s="0">
        <v>300</v>
      </c>
      <c r="B300" s="0" t="s">
        <v>5428</v>
      </c>
      <c r="C300" s="0" t="s">
        <v>5438</v>
      </c>
      <c r="D300" s="0" t="s">
        <v>5439</v>
      </c>
    </row>
    <row customHeight="1" ht="11.25">
      <c r="A301" s="0">
        <v>301</v>
      </c>
      <c r="B301" s="0" t="s">
        <v>5428</v>
      </c>
      <c r="C301" s="0" t="s">
        <v>5440</v>
      </c>
      <c r="D301" s="0" t="s">
        <v>5441</v>
      </c>
    </row>
    <row customHeight="1" ht="11.25">
      <c r="A302" s="0">
        <v>302</v>
      </c>
      <c r="B302" s="0" t="s">
        <v>5428</v>
      </c>
      <c r="C302" s="0" t="s">
        <v>4873</v>
      </c>
      <c r="D302" s="0" t="s">
        <v>5442</v>
      </c>
    </row>
    <row customHeight="1" ht="11.25">
      <c r="A303" s="0">
        <v>303</v>
      </c>
      <c r="B303" s="0" t="s">
        <v>5428</v>
      </c>
      <c r="C303" s="0" t="s">
        <v>5428</v>
      </c>
      <c r="D303" s="0" t="s">
        <v>5443</v>
      </c>
    </row>
    <row customHeight="1" ht="11.25">
      <c r="A304" s="0">
        <v>304</v>
      </c>
      <c r="B304" s="0" t="s">
        <v>5428</v>
      </c>
      <c r="C304" s="0" t="s">
        <v>5444</v>
      </c>
      <c r="D304" s="0" t="s">
        <v>5445</v>
      </c>
    </row>
    <row customHeight="1" ht="11.25">
      <c r="A305" s="0">
        <v>305</v>
      </c>
      <c r="B305" s="0" t="s">
        <v>5428</v>
      </c>
      <c r="C305" s="0" t="s">
        <v>5446</v>
      </c>
      <c r="D305" s="0" t="s">
        <v>5447</v>
      </c>
    </row>
    <row customHeight="1" ht="11.25">
      <c r="A306" s="0">
        <v>306</v>
      </c>
      <c r="B306" s="0" t="s">
        <v>5428</v>
      </c>
      <c r="C306" s="0" t="s">
        <v>4976</v>
      </c>
      <c r="D306" s="0" t="s">
        <v>5448</v>
      </c>
    </row>
    <row customHeight="1" ht="11.25">
      <c r="A307" s="0">
        <v>307</v>
      </c>
      <c r="B307" s="0" t="s">
        <v>5428</v>
      </c>
      <c r="C307" s="0" t="s">
        <v>5449</v>
      </c>
      <c r="D307" s="0" t="s">
        <v>5450</v>
      </c>
    </row>
    <row customHeight="1" ht="11.25">
      <c r="A308" s="0">
        <v>308</v>
      </c>
      <c r="B308" s="0" t="s">
        <v>5428</v>
      </c>
      <c r="C308" s="0" t="s">
        <v>5451</v>
      </c>
      <c r="D308" s="0" t="s">
        <v>5452</v>
      </c>
    </row>
    <row customHeight="1" ht="11.25">
      <c r="A309" s="0">
        <v>309</v>
      </c>
      <c r="B309" s="0" t="s">
        <v>5428</v>
      </c>
      <c r="C309" s="0" t="s">
        <v>5278</v>
      </c>
      <c r="D309" s="0" t="s">
        <v>5453</v>
      </c>
    </row>
    <row customHeight="1" ht="11.25">
      <c r="A310" s="0">
        <v>310</v>
      </c>
      <c r="B310" s="0" t="s">
        <v>5428</v>
      </c>
      <c r="C310" s="0" t="s">
        <v>5454</v>
      </c>
      <c r="D310" s="0" t="s">
        <v>5455</v>
      </c>
    </row>
    <row customHeight="1" ht="11.25">
      <c r="A311" s="0">
        <v>311</v>
      </c>
      <c r="B311" s="0" t="s">
        <v>5428</v>
      </c>
      <c r="C311" s="0" t="s">
        <v>5456</v>
      </c>
      <c r="D311" s="0" t="s">
        <v>5457</v>
      </c>
    </row>
    <row customHeight="1" ht="11.25">
      <c r="A312" s="0">
        <v>312</v>
      </c>
      <c r="B312" s="0" t="s">
        <v>5428</v>
      </c>
      <c r="C312" s="0" t="s">
        <v>5458</v>
      </c>
      <c r="D312" s="0" t="s">
        <v>5459</v>
      </c>
    </row>
    <row customHeight="1" ht="11.25">
      <c r="A313" s="0">
        <v>313</v>
      </c>
      <c r="B313" s="0" t="s">
        <v>5428</v>
      </c>
      <c r="C313" s="0" t="s">
        <v>5008</v>
      </c>
      <c r="D313" s="0" t="s">
        <v>5460</v>
      </c>
    </row>
    <row customHeight="1" ht="11.25">
      <c r="A314" s="0">
        <v>314</v>
      </c>
      <c r="B314" s="0" t="s">
        <v>5461</v>
      </c>
      <c r="C314" s="0" t="s">
        <v>5462</v>
      </c>
      <c r="D314" s="0" t="s">
        <v>5463</v>
      </c>
    </row>
    <row customHeight="1" ht="11.25">
      <c r="A315" s="0">
        <v>315</v>
      </c>
      <c r="B315" s="0" t="s">
        <v>5461</v>
      </c>
      <c r="C315" s="0" t="s">
        <v>5464</v>
      </c>
      <c r="D315" s="0" t="s">
        <v>5465</v>
      </c>
    </row>
    <row customHeight="1" ht="11.25">
      <c r="A316" s="0">
        <v>316</v>
      </c>
      <c r="B316" s="0" t="s">
        <v>5461</v>
      </c>
      <c r="C316" s="0" t="s">
        <v>5466</v>
      </c>
      <c r="D316" s="0" t="s">
        <v>5467</v>
      </c>
    </row>
    <row customHeight="1" ht="11.25">
      <c r="A317" s="0">
        <v>317</v>
      </c>
      <c r="B317" s="0" t="s">
        <v>5461</v>
      </c>
      <c r="C317" s="0" t="s">
        <v>5468</v>
      </c>
      <c r="D317" s="0" t="s">
        <v>5469</v>
      </c>
    </row>
    <row customHeight="1" ht="11.25">
      <c r="A318" s="0">
        <v>318</v>
      </c>
      <c r="B318" s="0" t="s">
        <v>5461</v>
      </c>
      <c r="C318" s="0" t="s">
        <v>5470</v>
      </c>
      <c r="D318" s="0" t="s">
        <v>5471</v>
      </c>
    </row>
    <row customHeight="1" ht="11.25">
      <c r="A319" s="0">
        <v>319</v>
      </c>
      <c r="B319" s="0" t="s">
        <v>5461</v>
      </c>
      <c r="C319" s="0" t="s">
        <v>5472</v>
      </c>
      <c r="D319" s="0" t="s">
        <v>5473</v>
      </c>
    </row>
    <row customHeight="1" ht="11.25">
      <c r="A320" s="0">
        <v>320</v>
      </c>
      <c r="B320" s="0" t="s">
        <v>5461</v>
      </c>
      <c r="C320" s="0" t="s">
        <v>5474</v>
      </c>
      <c r="D320" s="0" t="s">
        <v>5475</v>
      </c>
    </row>
    <row customHeight="1" ht="11.25">
      <c r="A321" s="0">
        <v>321</v>
      </c>
      <c r="B321" s="0" t="s">
        <v>5461</v>
      </c>
      <c r="C321" s="0" t="s">
        <v>5461</v>
      </c>
      <c r="D321" s="0" t="s">
        <v>5476</v>
      </c>
    </row>
    <row customHeight="1" ht="11.25">
      <c r="A322" s="0">
        <v>322</v>
      </c>
      <c r="B322" s="0" t="s">
        <v>5461</v>
      </c>
      <c r="C322" s="0" t="s">
        <v>5477</v>
      </c>
      <c r="D322" s="0" t="s">
        <v>5478</v>
      </c>
    </row>
    <row customHeight="1" ht="11.25">
      <c r="A323" s="0">
        <v>323</v>
      </c>
      <c r="B323" s="0" t="s">
        <v>5461</v>
      </c>
      <c r="C323" s="0" t="s">
        <v>5479</v>
      </c>
      <c r="D323" s="0" t="s">
        <v>5480</v>
      </c>
    </row>
    <row customHeight="1" ht="11.25">
      <c r="A324" s="0">
        <v>324</v>
      </c>
      <c r="B324" s="0" t="s">
        <v>5461</v>
      </c>
      <c r="C324" s="0" t="s">
        <v>5278</v>
      </c>
      <c r="D324" s="0" t="s">
        <v>5481</v>
      </c>
    </row>
    <row customHeight="1" ht="11.25">
      <c r="A325" s="0">
        <v>325</v>
      </c>
      <c r="B325" s="0" t="s">
        <v>5461</v>
      </c>
      <c r="C325" s="0" t="s">
        <v>5482</v>
      </c>
      <c r="D325" s="0" t="s">
        <v>5483</v>
      </c>
    </row>
    <row customHeight="1" ht="11.25">
      <c r="A326" s="0">
        <v>326</v>
      </c>
      <c r="B326" s="0" t="s">
        <v>5461</v>
      </c>
      <c r="C326" s="0" t="s">
        <v>5484</v>
      </c>
      <c r="D326" s="0" t="s">
        <v>5485</v>
      </c>
    </row>
    <row customHeight="1" ht="11.25">
      <c r="A327" s="0">
        <v>327</v>
      </c>
      <c r="B327" s="0" t="s">
        <v>5461</v>
      </c>
      <c r="C327" s="0" t="s">
        <v>5486</v>
      </c>
      <c r="D327" s="0" t="s">
        <v>5487</v>
      </c>
    </row>
    <row customHeight="1" ht="11.25">
      <c r="A328" s="0">
        <v>328</v>
      </c>
      <c r="B328" s="0" t="s">
        <v>5488</v>
      </c>
      <c r="C328" s="0" t="s">
        <v>5489</v>
      </c>
      <c r="D328" s="0" t="s">
        <v>5490</v>
      </c>
    </row>
    <row customHeight="1" ht="11.25">
      <c r="A329" s="0">
        <v>329</v>
      </c>
      <c r="B329" s="0" t="s">
        <v>5488</v>
      </c>
      <c r="C329" s="0" t="s">
        <v>5491</v>
      </c>
      <c r="D329" s="0" t="s">
        <v>5492</v>
      </c>
    </row>
    <row customHeight="1" ht="11.25">
      <c r="A330" s="0">
        <v>330</v>
      </c>
      <c r="B330" s="0" t="s">
        <v>5488</v>
      </c>
      <c r="C330" s="0" t="s">
        <v>5493</v>
      </c>
      <c r="D330" s="0" t="s">
        <v>5494</v>
      </c>
    </row>
    <row customHeight="1" ht="11.25">
      <c r="A331" s="0">
        <v>331</v>
      </c>
      <c r="B331" s="0" t="s">
        <v>5488</v>
      </c>
      <c r="C331" s="0" t="s">
        <v>5488</v>
      </c>
      <c r="D331" s="0" t="s">
        <v>5495</v>
      </c>
    </row>
    <row customHeight="1" ht="11.25">
      <c r="A332" s="0">
        <v>332</v>
      </c>
      <c r="B332" s="0" t="s">
        <v>5488</v>
      </c>
      <c r="C332" s="0" t="s">
        <v>4994</v>
      </c>
      <c r="D332" s="0" t="s">
        <v>5496</v>
      </c>
    </row>
    <row customHeight="1" ht="11.25">
      <c r="A333" s="0">
        <v>333</v>
      </c>
      <c r="B333" s="0" t="s">
        <v>5488</v>
      </c>
      <c r="C333" s="0" t="s">
        <v>5497</v>
      </c>
      <c r="D333" s="0" t="s">
        <v>5498</v>
      </c>
    </row>
    <row customHeight="1" ht="11.25">
      <c r="A334" s="0">
        <v>334</v>
      </c>
      <c r="B334" s="0" t="s">
        <v>5488</v>
      </c>
      <c r="C334" s="0" t="s">
        <v>4976</v>
      </c>
      <c r="D334" s="0" t="s">
        <v>5499</v>
      </c>
    </row>
    <row customHeight="1" ht="11.25">
      <c r="A335" s="0">
        <v>335</v>
      </c>
      <c r="B335" s="0" t="s">
        <v>5488</v>
      </c>
      <c r="C335" s="0" t="s">
        <v>5500</v>
      </c>
      <c r="D335" s="0" t="s">
        <v>5501</v>
      </c>
    </row>
    <row customHeight="1" ht="11.25">
      <c r="A336" s="0">
        <v>336</v>
      </c>
      <c r="B336" s="0" t="s">
        <v>5488</v>
      </c>
      <c r="C336" s="0" t="s">
        <v>5502</v>
      </c>
      <c r="D336" s="0" t="s">
        <v>5503</v>
      </c>
    </row>
    <row customHeight="1" ht="11.25">
      <c r="A337" s="0">
        <v>337</v>
      </c>
      <c r="B337" s="0" t="s">
        <v>5504</v>
      </c>
      <c r="C337" s="0" t="s">
        <v>5505</v>
      </c>
      <c r="D337" s="0" t="s">
        <v>5506</v>
      </c>
    </row>
    <row customHeight="1" ht="11.25">
      <c r="A338" s="0">
        <v>338</v>
      </c>
      <c r="B338" s="0" t="s">
        <v>5504</v>
      </c>
      <c r="C338" s="0" t="s">
        <v>5507</v>
      </c>
      <c r="D338" s="0" t="s">
        <v>5508</v>
      </c>
    </row>
    <row customHeight="1" ht="11.25">
      <c r="A339" s="0">
        <v>339</v>
      </c>
      <c r="B339" s="0" t="s">
        <v>5504</v>
      </c>
      <c r="C339" s="0" t="s">
        <v>5509</v>
      </c>
      <c r="D339" s="0" t="s">
        <v>5510</v>
      </c>
    </row>
    <row customHeight="1" ht="11.25">
      <c r="A340" s="0">
        <v>340</v>
      </c>
      <c r="B340" s="0" t="s">
        <v>5504</v>
      </c>
      <c r="C340" s="0" t="s">
        <v>5511</v>
      </c>
      <c r="D340" s="0" t="s">
        <v>5512</v>
      </c>
    </row>
    <row customHeight="1" ht="11.25">
      <c r="A341" s="0">
        <v>341</v>
      </c>
      <c r="B341" s="0" t="s">
        <v>5504</v>
      </c>
      <c r="C341" s="0" t="s">
        <v>5513</v>
      </c>
      <c r="D341" s="0" t="s">
        <v>5514</v>
      </c>
    </row>
    <row customHeight="1" ht="11.25">
      <c r="A342" s="0">
        <v>342</v>
      </c>
      <c r="B342" s="0" t="s">
        <v>5504</v>
      </c>
      <c r="C342" s="0" t="s">
        <v>5504</v>
      </c>
      <c r="D342" s="0" t="s">
        <v>5515</v>
      </c>
    </row>
    <row customHeight="1" ht="11.25">
      <c r="A343" s="0">
        <v>343</v>
      </c>
      <c r="B343" s="0" t="s">
        <v>5504</v>
      </c>
      <c r="C343" s="0" t="s">
        <v>4976</v>
      </c>
      <c r="D343" s="0" t="s">
        <v>5516</v>
      </c>
    </row>
    <row customHeight="1" ht="11.25">
      <c r="A344" s="0">
        <v>344</v>
      </c>
      <c r="B344" s="0" t="s">
        <v>5504</v>
      </c>
      <c r="C344" s="0" t="s">
        <v>5517</v>
      </c>
      <c r="D344" s="0" t="s">
        <v>5518</v>
      </c>
    </row>
    <row customHeight="1" ht="11.25">
      <c r="A345" s="0">
        <v>345</v>
      </c>
      <c r="B345" s="0" t="s">
        <v>5504</v>
      </c>
      <c r="C345" s="0" t="s">
        <v>5519</v>
      </c>
      <c r="D345" s="0" t="s">
        <v>5520</v>
      </c>
    </row>
    <row customHeight="1" ht="11.25">
      <c r="A346" s="0">
        <v>346</v>
      </c>
      <c r="B346" s="0" t="s">
        <v>5504</v>
      </c>
      <c r="C346" s="0" t="s">
        <v>5521</v>
      </c>
      <c r="D346" s="0" t="s">
        <v>5522</v>
      </c>
    </row>
    <row customHeight="1" ht="11.25">
      <c r="A347" s="0">
        <v>347</v>
      </c>
      <c r="B347" s="0" t="s">
        <v>5504</v>
      </c>
      <c r="C347" s="0" t="s">
        <v>5523</v>
      </c>
      <c r="D347" s="0" t="s">
        <v>5524</v>
      </c>
    </row>
    <row customHeight="1" ht="11.25">
      <c r="A348" s="0">
        <v>348</v>
      </c>
      <c r="B348" s="0" t="s">
        <v>5504</v>
      </c>
      <c r="C348" s="0" t="s">
        <v>5525</v>
      </c>
      <c r="D348" s="0" t="s">
        <v>5526</v>
      </c>
    </row>
    <row customHeight="1" ht="11.25">
      <c r="A349" s="0">
        <v>349</v>
      </c>
      <c r="B349" s="0" t="s">
        <v>5504</v>
      </c>
      <c r="C349" s="0" t="s">
        <v>5527</v>
      </c>
      <c r="D349" s="0" t="s">
        <v>5528</v>
      </c>
    </row>
    <row customHeight="1" ht="11.25">
      <c r="A350" s="0">
        <v>350</v>
      </c>
      <c r="B350" s="0" t="s">
        <v>5529</v>
      </c>
      <c r="C350" s="0" t="s">
        <v>5530</v>
      </c>
      <c r="D350" s="0" t="s">
        <v>5531</v>
      </c>
    </row>
    <row customHeight="1" ht="11.25">
      <c r="A351" s="0">
        <v>351</v>
      </c>
      <c r="B351" s="0" t="s">
        <v>5529</v>
      </c>
      <c r="C351" s="0" t="s">
        <v>5532</v>
      </c>
      <c r="D351" s="0" t="s">
        <v>5533</v>
      </c>
    </row>
    <row customHeight="1" ht="11.25">
      <c r="A352" s="0">
        <v>352</v>
      </c>
      <c r="B352" s="0" t="s">
        <v>5529</v>
      </c>
      <c r="C352" s="0" t="s">
        <v>5534</v>
      </c>
      <c r="D352" s="0" t="s">
        <v>5535</v>
      </c>
    </row>
    <row customHeight="1" ht="11.25">
      <c r="A353" s="0">
        <v>353</v>
      </c>
      <c r="B353" s="0" t="s">
        <v>5529</v>
      </c>
      <c r="C353" s="0" t="s">
        <v>5529</v>
      </c>
      <c r="D353" s="0" t="s">
        <v>5536</v>
      </c>
    </row>
    <row customHeight="1" ht="11.25">
      <c r="A354" s="0">
        <v>354</v>
      </c>
      <c r="B354" s="0" t="s">
        <v>5529</v>
      </c>
      <c r="C354" s="0" t="s">
        <v>5537</v>
      </c>
      <c r="D354" s="0" t="s">
        <v>5538</v>
      </c>
    </row>
    <row customHeight="1" ht="11.25">
      <c r="A355" s="0">
        <v>355</v>
      </c>
      <c r="B355" s="0" t="s">
        <v>5529</v>
      </c>
      <c r="C355" s="0" t="s">
        <v>5539</v>
      </c>
      <c r="D355" s="0" t="s">
        <v>5540</v>
      </c>
    </row>
    <row customHeight="1" ht="11.25">
      <c r="A356" s="0">
        <v>356</v>
      </c>
      <c r="B356" s="0" t="s">
        <v>5529</v>
      </c>
      <c r="C356" s="0" t="s">
        <v>5048</v>
      </c>
      <c r="D356" s="0" t="s">
        <v>5541</v>
      </c>
    </row>
    <row customHeight="1" ht="11.25">
      <c r="A357" s="0">
        <v>357</v>
      </c>
      <c r="B357" s="0" t="s">
        <v>5529</v>
      </c>
      <c r="C357" s="0" t="s">
        <v>5542</v>
      </c>
      <c r="D357" s="0" t="s">
        <v>5543</v>
      </c>
    </row>
    <row customHeight="1" ht="11.25">
      <c r="A358" s="0">
        <v>358</v>
      </c>
      <c r="B358" s="0" t="s">
        <v>5544</v>
      </c>
      <c r="C358" s="0" t="s">
        <v>5545</v>
      </c>
      <c r="D358" s="0" t="s">
        <v>5546</v>
      </c>
    </row>
    <row customHeight="1" ht="11.25">
      <c r="A359" s="0">
        <v>359</v>
      </c>
      <c r="B359" s="0" t="s">
        <v>5544</v>
      </c>
      <c r="C359" s="0" t="s">
        <v>5210</v>
      </c>
      <c r="D359" s="0" t="s">
        <v>5547</v>
      </c>
    </row>
    <row customHeight="1" ht="11.25">
      <c r="A360" s="0">
        <v>360</v>
      </c>
      <c r="B360" s="0" t="s">
        <v>5544</v>
      </c>
      <c r="C360" s="0" t="s">
        <v>5548</v>
      </c>
      <c r="D360" s="0" t="s">
        <v>5549</v>
      </c>
    </row>
    <row customHeight="1" ht="11.25">
      <c r="A361" s="0">
        <v>361</v>
      </c>
      <c r="B361" s="0" t="s">
        <v>5544</v>
      </c>
      <c r="C361" s="0" t="s">
        <v>5393</v>
      </c>
      <c r="D361" s="0" t="s">
        <v>5550</v>
      </c>
    </row>
    <row customHeight="1" ht="11.25">
      <c r="A362" s="0">
        <v>362</v>
      </c>
      <c r="B362" s="0" t="s">
        <v>5544</v>
      </c>
      <c r="C362" s="0" t="s">
        <v>5468</v>
      </c>
      <c r="D362" s="0" t="s">
        <v>5551</v>
      </c>
    </row>
    <row customHeight="1" ht="11.25">
      <c r="A363" s="0">
        <v>363</v>
      </c>
      <c r="B363" s="0" t="s">
        <v>5544</v>
      </c>
      <c r="C363" s="0" t="s">
        <v>5074</v>
      </c>
      <c r="D363" s="0" t="s">
        <v>5552</v>
      </c>
    </row>
    <row customHeight="1" ht="11.25">
      <c r="A364" s="0">
        <v>364</v>
      </c>
      <c r="B364" s="0" t="s">
        <v>5544</v>
      </c>
      <c r="C364" s="0" t="s">
        <v>5553</v>
      </c>
      <c r="D364" s="0" t="s">
        <v>5554</v>
      </c>
    </row>
    <row customHeight="1" ht="11.25">
      <c r="A365" s="0">
        <v>365</v>
      </c>
      <c r="B365" s="0" t="s">
        <v>5544</v>
      </c>
      <c r="C365" s="0" t="s">
        <v>5544</v>
      </c>
      <c r="D365" s="0" t="s">
        <v>5555</v>
      </c>
    </row>
    <row customHeight="1" ht="11.25">
      <c r="A366" s="0">
        <v>366</v>
      </c>
      <c r="B366" s="0" t="s">
        <v>5544</v>
      </c>
      <c r="C366" s="0" t="s">
        <v>5556</v>
      </c>
      <c r="D366" s="0" t="s">
        <v>5557</v>
      </c>
    </row>
    <row customHeight="1" ht="11.25">
      <c r="A367" s="0">
        <v>367</v>
      </c>
      <c r="B367" s="0" t="s">
        <v>5544</v>
      </c>
      <c r="C367" s="0" t="s">
        <v>5558</v>
      </c>
      <c r="D367" s="0" t="s">
        <v>5559</v>
      </c>
    </row>
    <row customHeight="1" ht="11.25">
      <c r="A368" s="0">
        <v>368</v>
      </c>
      <c r="B368" s="0" t="s">
        <v>5544</v>
      </c>
      <c r="C368" s="0" t="s">
        <v>5560</v>
      </c>
      <c r="D368" s="0" t="s">
        <v>5561</v>
      </c>
    </row>
    <row customHeight="1" ht="11.25">
      <c r="A369" s="0">
        <v>369</v>
      </c>
      <c r="B369" s="0" t="s">
        <v>5544</v>
      </c>
      <c r="C369" s="0" t="s">
        <v>5562</v>
      </c>
      <c r="D369" s="0" t="s">
        <v>5563</v>
      </c>
    </row>
    <row customHeight="1" ht="11.25">
      <c r="A370" s="0">
        <v>370</v>
      </c>
      <c r="B370" s="0" t="s">
        <v>5544</v>
      </c>
      <c r="C370" s="0" t="s">
        <v>5564</v>
      </c>
      <c r="D370" s="0" t="s">
        <v>5565</v>
      </c>
    </row>
    <row customHeight="1" ht="11.25">
      <c r="A371" s="0">
        <v>371</v>
      </c>
      <c r="B371" s="0" t="s">
        <v>5544</v>
      </c>
      <c r="C371" s="0" t="s">
        <v>5566</v>
      </c>
      <c r="D371" s="0" t="s">
        <v>5567</v>
      </c>
    </row>
    <row customHeight="1" ht="11.25">
      <c r="A372" s="0">
        <v>372</v>
      </c>
      <c r="B372" s="0" t="s">
        <v>5544</v>
      </c>
      <c r="C372" s="0" t="s">
        <v>5568</v>
      </c>
      <c r="D372" s="0" t="s">
        <v>5569</v>
      </c>
    </row>
    <row customHeight="1" ht="11.25">
      <c r="A373" s="0">
        <v>373</v>
      </c>
      <c r="B373" s="0" t="s">
        <v>5544</v>
      </c>
      <c r="C373" s="0" t="s">
        <v>5570</v>
      </c>
      <c r="D373" s="0" t="s">
        <v>5571</v>
      </c>
    </row>
    <row customHeight="1" ht="11.25">
      <c r="A374" s="0">
        <v>374</v>
      </c>
      <c r="B374" s="0" t="s">
        <v>5572</v>
      </c>
      <c r="C374" s="0" t="s">
        <v>5573</v>
      </c>
      <c r="D374" s="0" t="s">
        <v>5574</v>
      </c>
    </row>
    <row customHeight="1" ht="11.25">
      <c r="A375" s="0">
        <v>375</v>
      </c>
      <c r="B375" s="0" t="s">
        <v>5572</v>
      </c>
      <c r="C375" s="0" t="s">
        <v>5575</v>
      </c>
      <c r="D375" s="0" t="s">
        <v>5576</v>
      </c>
    </row>
    <row customHeight="1" ht="11.25">
      <c r="A376" s="0">
        <v>376</v>
      </c>
      <c r="B376" s="0" t="s">
        <v>5572</v>
      </c>
      <c r="C376" s="0" t="s">
        <v>5577</v>
      </c>
      <c r="D376" s="0" t="s">
        <v>5578</v>
      </c>
    </row>
    <row customHeight="1" ht="11.25">
      <c r="A377" s="0">
        <v>377</v>
      </c>
      <c r="B377" s="0" t="s">
        <v>5572</v>
      </c>
      <c r="C377" s="0" t="s">
        <v>5579</v>
      </c>
      <c r="D377" s="0" t="s">
        <v>5580</v>
      </c>
    </row>
    <row customHeight="1" ht="11.25">
      <c r="A378" s="0">
        <v>378</v>
      </c>
      <c r="B378" s="0" t="s">
        <v>5572</v>
      </c>
      <c r="C378" s="0" t="s">
        <v>5581</v>
      </c>
      <c r="D378" s="0" t="s">
        <v>5582</v>
      </c>
    </row>
    <row customHeight="1" ht="11.25">
      <c r="A379" s="0">
        <v>379</v>
      </c>
      <c r="B379" s="0" t="s">
        <v>5572</v>
      </c>
      <c r="C379" s="0" t="s">
        <v>5572</v>
      </c>
      <c r="D379" s="0" t="s">
        <v>5583</v>
      </c>
    </row>
    <row customHeight="1" ht="11.25">
      <c r="A380" s="0">
        <v>380</v>
      </c>
      <c r="B380" s="0" t="s">
        <v>5572</v>
      </c>
      <c r="C380" s="0" t="s">
        <v>5584</v>
      </c>
      <c r="D380" s="0" t="s">
        <v>5585</v>
      </c>
    </row>
    <row customHeight="1" ht="11.25">
      <c r="A381" s="0">
        <v>381</v>
      </c>
      <c r="B381" s="0" t="s">
        <v>5572</v>
      </c>
      <c r="C381" s="0" t="s">
        <v>5586</v>
      </c>
      <c r="D381" s="0" t="s">
        <v>5587</v>
      </c>
    </row>
    <row customHeight="1" ht="11.25">
      <c r="A382" s="0">
        <v>382</v>
      </c>
      <c r="B382" s="0" t="s">
        <v>5572</v>
      </c>
      <c r="C382" s="0" t="s">
        <v>5588</v>
      </c>
      <c r="D382" s="0" t="s">
        <v>5589</v>
      </c>
    </row>
    <row customHeight="1" ht="11.25">
      <c r="A383" s="0">
        <v>383</v>
      </c>
      <c r="B383" s="0" t="s">
        <v>5572</v>
      </c>
      <c r="C383" s="0" t="s">
        <v>5590</v>
      </c>
      <c r="D383" s="0" t="s">
        <v>5591</v>
      </c>
    </row>
    <row customHeight="1" ht="11.25">
      <c r="A384" s="0">
        <v>384</v>
      </c>
      <c r="B384" s="0" t="s">
        <v>5592</v>
      </c>
      <c r="C384" s="0" t="s">
        <v>5593</v>
      </c>
      <c r="D384" s="0" t="s">
        <v>5594</v>
      </c>
    </row>
    <row customHeight="1" ht="11.25">
      <c r="A385" s="0">
        <v>385</v>
      </c>
      <c r="B385" s="0" t="s">
        <v>5592</v>
      </c>
      <c r="C385" s="0" t="s">
        <v>5595</v>
      </c>
      <c r="D385" s="0" t="s">
        <v>5596</v>
      </c>
    </row>
    <row customHeight="1" ht="11.25">
      <c r="A386" s="0">
        <v>386</v>
      </c>
      <c r="B386" s="0" t="s">
        <v>5592</v>
      </c>
      <c r="C386" s="0" t="s">
        <v>5029</v>
      </c>
      <c r="D386" s="0" t="s">
        <v>5597</v>
      </c>
    </row>
    <row customHeight="1" ht="11.25">
      <c r="A387" s="0">
        <v>387</v>
      </c>
      <c r="B387" s="0" t="s">
        <v>5592</v>
      </c>
      <c r="C387" s="0" t="s">
        <v>5598</v>
      </c>
      <c r="D387" s="0" t="s">
        <v>5599</v>
      </c>
    </row>
    <row customHeight="1" ht="11.25">
      <c r="A388" s="0">
        <v>388</v>
      </c>
      <c r="B388" s="0" t="s">
        <v>5592</v>
      </c>
      <c r="C388" s="0" t="s">
        <v>5600</v>
      </c>
      <c r="D388" s="0" t="s">
        <v>5601</v>
      </c>
    </row>
    <row customHeight="1" ht="11.25">
      <c r="A389" s="0">
        <v>389</v>
      </c>
      <c r="B389" s="0" t="s">
        <v>5592</v>
      </c>
      <c r="C389" s="0" t="s">
        <v>5602</v>
      </c>
      <c r="D389" s="0" t="s">
        <v>5603</v>
      </c>
    </row>
    <row customHeight="1" ht="11.25">
      <c r="A390" s="0">
        <v>390</v>
      </c>
      <c r="B390" s="0" t="s">
        <v>5592</v>
      </c>
      <c r="C390" s="0" t="s">
        <v>5604</v>
      </c>
      <c r="D390" s="0" t="s">
        <v>5605</v>
      </c>
    </row>
    <row customHeight="1" ht="11.25">
      <c r="A391" s="0">
        <v>391</v>
      </c>
      <c r="B391" s="0" t="s">
        <v>5592</v>
      </c>
      <c r="C391" s="0" t="s">
        <v>5606</v>
      </c>
      <c r="D391" s="0" t="s">
        <v>5607</v>
      </c>
    </row>
    <row customHeight="1" ht="11.25">
      <c r="A392" s="0">
        <v>392</v>
      </c>
      <c r="B392" s="0" t="s">
        <v>5592</v>
      </c>
      <c r="C392" s="0" t="s">
        <v>5608</v>
      </c>
      <c r="D392" s="0" t="s">
        <v>5609</v>
      </c>
    </row>
    <row customHeight="1" ht="11.25">
      <c r="A393" s="0">
        <v>393</v>
      </c>
      <c r="B393" s="0" t="s">
        <v>5592</v>
      </c>
      <c r="C393" s="0" t="s">
        <v>5610</v>
      </c>
      <c r="D393" s="0" t="s">
        <v>5611</v>
      </c>
    </row>
    <row customHeight="1" ht="11.25">
      <c r="A394" s="0">
        <v>394</v>
      </c>
      <c r="B394" s="0" t="s">
        <v>5592</v>
      </c>
      <c r="C394" s="0" t="s">
        <v>5592</v>
      </c>
      <c r="D394" s="0" t="s">
        <v>5612</v>
      </c>
    </row>
    <row customHeight="1" ht="11.25">
      <c r="A395" s="0">
        <v>395</v>
      </c>
      <c r="B395" s="0" t="s">
        <v>5592</v>
      </c>
      <c r="C395" s="0" t="s">
        <v>4954</v>
      </c>
      <c r="D395" s="0" t="s">
        <v>5613</v>
      </c>
    </row>
    <row customHeight="1" ht="11.25">
      <c r="A396" s="0">
        <v>396</v>
      </c>
      <c r="B396" s="0" t="s">
        <v>5592</v>
      </c>
      <c r="C396" s="0" t="s">
        <v>5614</v>
      </c>
      <c r="D396" s="0" t="s">
        <v>5615</v>
      </c>
    </row>
    <row customHeight="1" ht="11.25">
      <c r="A397" s="0">
        <v>397</v>
      </c>
      <c r="B397" s="0" t="s">
        <v>5592</v>
      </c>
      <c r="C397" s="0" t="s">
        <v>5616</v>
      </c>
      <c r="D397" s="0" t="s">
        <v>5617</v>
      </c>
    </row>
    <row customHeight="1" ht="11.25">
      <c r="A398" s="0">
        <v>398</v>
      </c>
      <c r="B398" s="0" t="s">
        <v>5592</v>
      </c>
      <c r="C398" s="0" t="s">
        <v>5618</v>
      </c>
      <c r="D398" s="0" t="s">
        <v>5619</v>
      </c>
    </row>
    <row customHeight="1" ht="11.25">
      <c r="A399" s="0">
        <v>399</v>
      </c>
      <c r="B399" s="0" t="s">
        <v>5592</v>
      </c>
      <c r="C399" s="0" t="s">
        <v>5620</v>
      </c>
      <c r="D399" s="0" t="s">
        <v>5621</v>
      </c>
    </row>
    <row customHeight="1" ht="11.25">
      <c r="A400" s="0">
        <v>400</v>
      </c>
      <c r="B400" s="0" t="s">
        <v>5592</v>
      </c>
      <c r="C400" s="0" t="s">
        <v>5622</v>
      </c>
      <c r="D400" s="0" t="s">
        <v>5623</v>
      </c>
    </row>
    <row customHeight="1" ht="11.25">
      <c r="A401" s="0">
        <v>401</v>
      </c>
      <c r="B401" s="0" t="s">
        <v>5592</v>
      </c>
      <c r="C401" s="0" t="s">
        <v>5624</v>
      </c>
      <c r="D401" s="0" t="s">
        <v>5625</v>
      </c>
    </row>
    <row customHeight="1" ht="11.25">
      <c r="A402" s="0">
        <v>402</v>
      </c>
      <c r="B402" s="0" t="s">
        <v>5592</v>
      </c>
      <c r="C402" s="0" t="s">
        <v>5626</v>
      </c>
      <c r="D402" s="0" t="s">
        <v>5627</v>
      </c>
    </row>
    <row customHeight="1" ht="11.25">
      <c r="A403" s="0">
        <v>403</v>
      </c>
      <c r="B403" s="0" t="s">
        <v>5628</v>
      </c>
      <c r="C403" s="0" t="s">
        <v>4965</v>
      </c>
      <c r="D403" s="0" t="s">
        <v>5629</v>
      </c>
    </row>
    <row customHeight="1" ht="11.25">
      <c r="A404" s="0">
        <v>404</v>
      </c>
      <c r="B404" s="0" t="s">
        <v>5628</v>
      </c>
      <c r="C404" s="0" t="s">
        <v>5630</v>
      </c>
      <c r="D404" s="0" t="s">
        <v>5631</v>
      </c>
    </row>
    <row customHeight="1" ht="11.25">
      <c r="A405" s="0">
        <v>405</v>
      </c>
      <c r="B405" s="0" t="s">
        <v>5628</v>
      </c>
      <c r="C405" s="0" t="s">
        <v>5632</v>
      </c>
      <c r="D405" s="0" t="s">
        <v>5633</v>
      </c>
    </row>
    <row customHeight="1" ht="11.25">
      <c r="A406" s="0">
        <v>406</v>
      </c>
      <c r="B406" s="0" t="s">
        <v>5628</v>
      </c>
      <c r="C406" s="0" t="s">
        <v>5112</v>
      </c>
      <c r="D406" s="0" t="s">
        <v>5634</v>
      </c>
    </row>
    <row customHeight="1" ht="11.25">
      <c r="A407" s="0">
        <v>407</v>
      </c>
      <c r="B407" s="0" t="s">
        <v>5628</v>
      </c>
      <c r="C407" s="0" t="s">
        <v>4976</v>
      </c>
      <c r="D407" s="0" t="s">
        <v>5635</v>
      </c>
    </row>
    <row customHeight="1" ht="11.25">
      <c r="A408" s="0">
        <v>408</v>
      </c>
      <c r="B408" s="0" t="s">
        <v>5628</v>
      </c>
      <c r="C408" s="0" t="s">
        <v>5636</v>
      </c>
      <c r="D408" s="0" t="s">
        <v>5637</v>
      </c>
    </row>
    <row customHeight="1" ht="11.25">
      <c r="A409" s="0">
        <v>409</v>
      </c>
      <c r="B409" s="0" t="s">
        <v>5628</v>
      </c>
      <c r="C409" s="0" t="s">
        <v>5638</v>
      </c>
      <c r="D409" s="0" t="s">
        <v>5639</v>
      </c>
    </row>
    <row customHeight="1" ht="11.25">
      <c r="A410" s="0">
        <v>410</v>
      </c>
      <c r="B410" s="0" t="s">
        <v>5628</v>
      </c>
      <c r="C410" s="0" t="s">
        <v>5628</v>
      </c>
      <c r="D410" s="0" t="s">
        <v>5640</v>
      </c>
    </row>
    <row customHeight="1" ht="11.25">
      <c r="A411" s="0">
        <v>411</v>
      </c>
      <c r="B411" s="0" t="s">
        <v>5628</v>
      </c>
      <c r="C411" s="0" t="s">
        <v>5641</v>
      </c>
      <c r="D411" s="0" t="s">
        <v>5642</v>
      </c>
    </row>
    <row customHeight="1" ht="11.25">
      <c r="A412" s="0">
        <v>412</v>
      </c>
      <c r="B412" s="0" t="s">
        <v>5628</v>
      </c>
      <c r="C412" s="0" t="s">
        <v>5643</v>
      </c>
      <c r="D412" s="0" t="s">
        <v>5644</v>
      </c>
    </row>
    <row customHeight="1" ht="11.25">
      <c r="A413" s="0">
        <v>413</v>
      </c>
      <c r="B413" s="0" t="s">
        <v>5645</v>
      </c>
      <c r="C413" s="0" t="s">
        <v>5646</v>
      </c>
      <c r="D413" s="0" t="s">
        <v>5647</v>
      </c>
    </row>
    <row customHeight="1" ht="11.25">
      <c r="A414" s="0">
        <v>414</v>
      </c>
      <c r="B414" s="0" t="s">
        <v>5645</v>
      </c>
      <c r="C414" s="0" t="s">
        <v>5648</v>
      </c>
      <c r="D414" s="0" t="s">
        <v>5649</v>
      </c>
    </row>
    <row customHeight="1" ht="11.25">
      <c r="A415" s="0">
        <v>415</v>
      </c>
      <c r="B415" s="0" t="s">
        <v>5645</v>
      </c>
      <c r="C415" s="0" t="s">
        <v>5650</v>
      </c>
      <c r="D415" s="0" t="s">
        <v>5651</v>
      </c>
    </row>
    <row customHeight="1" ht="11.25">
      <c r="A416" s="0">
        <v>416</v>
      </c>
      <c r="B416" s="0" t="s">
        <v>5645</v>
      </c>
      <c r="C416" s="0" t="s">
        <v>5652</v>
      </c>
      <c r="D416" s="0" t="s">
        <v>5653</v>
      </c>
    </row>
    <row customHeight="1" ht="11.25">
      <c r="A417" s="0">
        <v>417</v>
      </c>
      <c r="B417" s="0" t="s">
        <v>5645</v>
      </c>
      <c r="C417" s="0" t="s">
        <v>5654</v>
      </c>
      <c r="D417" s="0" t="s">
        <v>5655</v>
      </c>
    </row>
    <row customHeight="1" ht="11.25">
      <c r="A418" s="0">
        <v>418</v>
      </c>
      <c r="B418" s="0" t="s">
        <v>5645</v>
      </c>
      <c r="C418" s="0" t="s">
        <v>5656</v>
      </c>
      <c r="D418" s="0" t="s">
        <v>5657</v>
      </c>
    </row>
    <row customHeight="1" ht="11.25">
      <c r="A419" s="0">
        <v>419</v>
      </c>
      <c r="B419" s="0" t="s">
        <v>5645</v>
      </c>
      <c r="C419" s="0" t="s">
        <v>5477</v>
      </c>
      <c r="D419" s="0" t="s">
        <v>5658</v>
      </c>
    </row>
    <row customHeight="1" ht="11.25">
      <c r="A420" s="0">
        <v>420</v>
      </c>
      <c r="B420" s="0" t="s">
        <v>5645</v>
      </c>
      <c r="C420" s="0" t="s">
        <v>4976</v>
      </c>
      <c r="D420" s="0" t="s">
        <v>5659</v>
      </c>
    </row>
    <row customHeight="1" ht="11.25">
      <c r="A421" s="0">
        <v>421</v>
      </c>
      <c r="B421" s="0" t="s">
        <v>5645</v>
      </c>
      <c r="C421" s="0" t="s">
        <v>5660</v>
      </c>
      <c r="D421" s="0" t="s">
        <v>5661</v>
      </c>
    </row>
    <row customHeight="1" ht="11.25">
      <c r="A422" s="0">
        <v>422</v>
      </c>
      <c r="B422" s="0" t="s">
        <v>5645</v>
      </c>
      <c r="C422" s="0" t="s">
        <v>5662</v>
      </c>
      <c r="D422" s="0" t="s">
        <v>5663</v>
      </c>
    </row>
    <row customHeight="1" ht="11.25">
      <c r="A423" s="0">
        <v>423</v>
      </c>
      <c r="B423" s="0" t="s">
        <v>5645</v>
      </c>
      <c r="C423" s="0" t="s">
        <v>5645</v>
      </c>
      <c r="D423" s="0" t="s">
        <v>5664</v>
      </c>
    </row>
    <row customHeight="1" ht="11.25">
      <c r="A424" s="0">
        <v>424</v>
      </c>
      <c r="B424" s="0" t="s">
        <v>5645</v>
      </c>
      <c r="C424" s="0" t="s">
        <v>5665</v>
      </c>
      <c r="D424" s="0" t="s">
        <v>5666</v>
      </c>
    </row>
    <row customHeight="1" ht="11.25">
      <c r="A425" s="0">
        <v>425</v>
      </c>
      <c r="B425" s="0" t="s">
        <v>5667</v>
      </c>
      <c r="C425" s="0" t="s">
        <v>4899</v>
      </c>
      <c r="D425" s="0" t="s">
        <v>5668</v>
      </c>
    </row>
    <row customHeight="1" ht="11.25">
      <c r="A426" s="0">
        <v>426</v>
      </c>
      <c r="B426" s="0" t="s">
        <v>5667</v>
      </c>
      <c r="C426" s="0" t="s">
        <v>5669</v>
      </c>
      <c r="D426" s="0" t="s">
        <v>5670</v>
      </c>
    </row>
    <row customHeight="1" ht="11.25">
      <c r="A427" s="0">
        <v>427</v>
      </c>
      <c r="B427" s="0" t="s">
        <v>5667</v>
      </c>
      <c r="C427" s="0" t="s">
        <v>5671</v>
      </c>
      <c r="D427" s="0" t="s">
        <v>5672</v>
      </c>
    </row>
    <row customHeight="1" ht="11.25">
      <c r="A428" s="0">
        <v>428</v>
      </c>
      <c r="B428" s="0" t="s">
        <v>5667</v>
      </c>
      <c r="C428" s="0" t="s">
        <v>5673</v>
      </c>
      <c r="D428" s="0" t="s">
        <v>5674</v>
      </c>
    </row>
    <row customHeight="1" ht="11.25">
      <c r="A429" s="0">
        <v>429</v>
      </c>
      <c r="B429" s="0" t="s">
        <v>5667</v>
      </c>
      <c r="C429" s="0" t="s">
        <v>5675</v>
      </c>
      <c r="D429" s="0" t="s">
        <v>5676</v>
      </c>
    </row>
    <row customHeight="1" ht="11.25">
      <c r="A430" s="0">
        <v>430</v>
      </c>
      <c r="B430" s="0" t="s">
        <v>5667</v>
      </c>
      <c r="C430" s="0" t="s">
        <v>5677</v>
      </c>
      <c r="D430" s="0" t="s">
        <v>5678</v>
      </c>
    </row>
    <row customHeight="1" ht="11.25">
      <c r="A431" s="0">
        <v>431</v>
      </c>
      <c r="B431" s="0" t="s">
        <v>5667</v>
      </c>
      <c r="C431" s="0" t="s">
        <v>5679</v>
      </c>
      <c r="D431" s="0" t="s">
        <v>5680</v>
      </c>
    </row>
    <row customHeight="1" ht="11.25">
      <c r="A432" s="0">
        <v>432</v>
      </c>
      <c r="B432" s="0" t="s">
        <v>5667</v>
      </c>
      <c r="C432" s="0" t="s">
        <v>5681</v>
      </c>
      <c r="D432" s="0" t="s">
        <v>5682</v>
      </c>
    </row>
    <row customHeight="1" ht="11.25">
      <c r="A433" s="0">
        <v>433</v>
      </c>
      <c r="B433" s="0" t="s">
        <v>5667</v>
      </c>
      <c r="C433" s="0" t="s">
        <v>5683</v>
      </c>
      <c r="D433" s="0" t="s">
        <v>5684</v>
      </c>
    </row>
    <row customHeight="1" ht="11.25">
      <c r="A434" s="0">
        <v>434</v>
      </c>
      <c r="B434" s="0" t="s">
        <v>5667</v>
      </c>
      <c r="C434" s="0" t="s">
        <v>5667</v>
      </c>
      <c r="D434" s="0" t="s">
        <v>5685</v>
      </c>
    </row>
    <row customHeight="1" ht="11.25">
      <c r="A435" s="0">
        <v>435</v>
      </c>
      <c r="B435" s="0" t="s">
        <v>5667</v>
      </c>
      <c r="C435" s="0" t="s">
        <v>5686</v>
      </c>
      <c r="D435" s="0" t="s">
        <v>5687</v>
      </c>
    </row>
    <row customHeight="1" ht="11.25">
      <c r="A436" s="0">
        <v>436</v>
      </c>
      <c r="B436" s="0" t="s">
        <v>5667</v>
      </c>
      <c r="C436" s="0" t="s">
        <v>5688</v>
      </c>
      <c r="D436" s="0" t="s">
        <v>5689</v>
      </c>
    </row>
    <row customHeight="1" ht="11.25">
      <c r="A437" s="0">
        <v>437</v>
      </c>
      <c r="B437" s="0" t="s">
        <v>5667</v>
      </c>
      <c r="C437" s="0" t="s">
        <v>5690</v>
      </c>
      <c r="D437" s="0" t="s">
        <v>5691</v>
      </c>
    </row>
    <row customHeight="1" ht="11.25">
      <c r="A438" s="0">
        <v>438</v>
      </c>
      <c r="B438" s="0" t="s">
        <v>5667</v>
      </c>
      <c r="C438" s="0" t="s">
        <v>5692</v>
      </c>
      <c r="D438" s="0" t="s">
        <v>5693</v>
      </c>
    </row>
    <row customHeight="1" ht="11.25">
      <c r="A439" s="0">
        <v>439</v>
      </c>
      <c r="B439" s="0" t="s">
        <v>5694</v>
      </c>
      <c r="C439" s="0" t="s">
        <v>5695</v>
      </c>
      <c r="D439" s="0" t="s">
        <v>5696</v>
      </c>
    </row>
    <row customHeight="1" ht="11.25">
      <c r="A440" s="0">
        <v>440</v>
      </c>
      <c r="B440" s="0" t="s">
        <v>5694</v>
      </c>
      <c r="C440" s="0" t="s">
        <v>5697</v>
      </c>
      <c r="D440" s="0" t="s">
        <v>5698</v>
      </c>
    </row>
    <row customHeight="1" ht="11.25">
      <c r="A441" s="0">
        <v>441</v>
      </c>
      <c r="B441" s="0" t="s">
        <v>5694</v>
      </c>
      <c r="C441" s="0" t="s">
        <v>5699</v>
      </c>
      <c r="D441" s="0" t="s">
        <v>5700</v>
      </c>
    </row>
    <row customHeight="1" ht="11.25">
      <c r="A442" s="0">
        <v>442</v>
      </c>
      <c r="B442" s="0" t="s">
        <v>5694</v>
      </c>
      <c r="C442" s="0" t="s">
        <v>5701</v>
      </c>
      <c r="D442" s="0" t="s">
        <v>5702</v>
      </c>
    </row>
    <row customHeight="1" ht="11.25">
      <c r="A443" s="0">
        <v>443</v>
      </c>
      <c r="B443" s="0" t="s">
        <v>5694</v>
      </c>
      <c r="C443" s="0" t="s">
        <v>5278</v>
      </c>
      <c r="D443" s="0" t="s">
        <v>5703</v>
      </c>
    </row>
    <row customHeight="1" ht="11.25">
      <c r="A444" s="0">
        <v>444</v>
      </c>
      <c r="B444" s="0" t="s">
        <v>5694</v>
      </c>
      <c r="C444" s="0" t="s">
        <v>5704</v>
      </c>
      <c r="D444" s="0" t="s">
        <v>5705</v>
      </c>
    </row>
    <row customHeight="1" ht="11.25">
      <c r="A445" s="0">
        <v>445</v>
      </c>
      <c r="B445" s="0" t="s">
        <v>5694</v>
      </c>
      <c r="C445" s="0" t="s">
        <v>5694</v>
      </c>
      <c r="D445" s="0" t="s">
        <v>5706</v>
      </c>
    </row>
    <row customHeight="1" ht="11.25">
      <c r="A446" s="0">
        <v>446</v>
      </c>
      <c r="B446" s="0" t="s">
        <v>5694</v>
      </c>
      <c r="C446" s="0" t="s">
        <v>5707</v>
      </c>
      <c r="D446" s="0" t="s">
        <v>5708</v>
      </c>
    </row>
    <row customHeight="1" ht="11.25">
      <c r="A447" s="0">
        <v>447</v>
      </c>
      <c r="B447" s="0" t="s">
        <v>5694</v>
      </c>
      <c r="C447" s="0" t="s">
        <v>5709</v>
      </c>
      <c r="D447" s="0" t="s">
        <v>5710</v>
      </c>
    </row>
    <row customHeight="1" ht="11.25">
      <c r="A448" s="0">
        <v>448</v>
      </c>
      <c r="B448" s="0" t="s">
        <v>5694</v>
      </c>
      <c r="C448" s="0" t="s">
        <v>5711</v>
      </c>
      <c r="D448" s="0" t="s">
        <v>5712</v>
      </c>
    </row>
    <row customHeight="1" ht="11.25">
      <c r="A449" s="0">
        <v>449</v>
      </c>
      <c r="B449" s="0" t="s">
        <v>5694</v>
      </c>
      <c r="C449" s="0" t="s">
        <v>5713</v>
      </c>
      <c r="D449" s="0" t="s">
        <v>5714</v>
      </c>
    </row>
    <row customHeight="1" ht="11.25">
      <c r="A450" s="0">
        <v>450</v>
      </c>
      <c r="B450" s="0" t="s">
        <v>5694</v>
      </c>
      <c r="C450" s="0" t="s">
        <v>5715</v>
      </c>
      <c r="D450" s="0" t="s">
        <v>5716</v>
      </c>
    </row>
    <row customHeight="1" ht="11.25">
      <c r="A451" s="0">
        <v>451</v>
      </c>
      <c r="B451" s="0" t="s">
        <v>5694</v>
      </c>
      <c r="C451" s="0" t="s">
        <v>5717</v>
      </c>
      <c r="D451" s="0" t="s">
        <v>5718</v>
      </c>
    </row>
    <row customHeight="1" ht="11.25">
      <c r="A452" s="0">
        <v>452</v>
      </c>
      <c r="B452" s="0" t="s">
        <v>5719</v>
      </c>
      <c r="C452" s="0" t="s">
        <v>5720</v>
      </c>
      <c r="D452" s="0" t="s">
        <v>5721</v>
      </c>
    </row>
    <row customHeight="1" ht="11.25">
      <c r="A453" s="0">
        <v>453</v>
      </c>
      <c r="B453" s="0" t="s">
        <v>5719</v>
      </c>
      <c r="C453" s="0" t="s">
        <v>5722</v>
      </c>
      <c r="D453" s="0" t="s">
        <v>5723</v>
      </c>
    </row>
    <row customHeight="1" ht="11.25">
      <c r="A454" s="0">
        <v>454</v>
      </c>
      <c r="B454" s="0" t="s">
        <v>5719</v>
      </c>
      <c r="C454" s="0" t="s">
        <v>5724</v>
      </c>
      <c r="D454" s="0" t="s">
        <v>5725</v>
      </c>
    </row>
    <row customHeight="1" ht="11.25">
      <c r="A455" s="0">
        <v>455</v>
      </c>
      <c r="B455" s="0" t="s">
        <v>5719</v>
      </c>
      <c r="C455" s="0" t="s">
        <v>5726</v>
      </c>
      <c r="D455" s="0" t="s">
        <v>5727</v>
      </c>
    </row>
    <row customHeight="1" ht="11.25">
      <c r="A456" s="0">
        <v>456</v>
      </c>
      <c r="B456" s="0" t="s">
        <v>5719</v>
      </c>
      <c r="C456" s="0" t="s">
        <v>5728</v>
      </c>
      <c r="D456" s="0" t="s">
        <v>5729</v>
      </c>
    </row>
    <row customHeight="1" ht="11.25">
      <c r="A457" s="0">
        <v>457</v>
      </c>
      <c r="B457" s="0" t="s">
        <v>5719</v>
      </c>
      <c r="C457" s="0" t="s">
        <v>5391</v>
      </c>
      <c r="D457" s="0" t="s">
        <v>5730</v>
      </c>
    </row>
    <row customHeight="1" ht="11.25">
      <c r="A458" s="0">
        <v>458</v>
      </c>
      <c r="B458" s="0" t="s">
        <v>5719</v>
      </c>
      <c r="C458" s="0" t="s">
        <v>5731</v>
      </c>
      <c r="D458" s="0" t="s">
        <v>5732</v>
      </c>
    </row>
    <row customHeight="1" ht="11.25">
      <c r="A459" s="0">
        <v>459</v>
      </c>
      <c r="B459" s="0" t="s">
        <v>5719</v>
      </c>
      <c r="C459" s="0" t="s">
        <v>5733</v>
      </c>
      <c r="D459" s="0" t="s">
        <v>5734</v>
      </c>
    </row>
    <row customHeight="1" ht="11.25">
      <c r="A460" s="0">
        <v>460</v>
      </c>
      <c r="B460" s="0" t="s">
        <v>5719</v>
      </c>
      <c r="C460" s="0" t="s">
        <v>5735</v>
      </c>
      <c r="D460" s="0" t="s">
        <v>5736</v>
      </c>
    </row>
    <row customHeight="1" ht="11.25">
      <c r="A461" s="0">
        <v>461</v>
      </c>
      <c r="B461" s="0" t="s">
        <v>5719</v>
      </c>
      <c r="C461" s="0" t="s">
        <v>5719</v>
      </c>
      <c r="D461" s="0" t="s">
        <v>5737</v>
      </c>
    </row>
    <row customHeight="1" ht="11.25">
      <c r="A462" s="0">
        <v>462</v>
      </c>
      <c r="B462" s="0" t="s">
        <v>5719</v>
      </c>
      <c r="C462" s="0" t="s">
        <v>5588</v>
      </c>
      <c r="D462" s="0" t="s">
        <v>5738</v>
      </c>
    </row>
    <row customHeight="1" ht="11.25">
      <c r="A463" s="0">
        <v>463</v>
      </c>
      <c r="B463" s="0" t="s">
        <v>5719</v>
      </c>
      <c r="C463" s="0" t="s">
        <v>5739</v>
      </c>
      <c r="D463" s="0" t="s">
        <v>5740</v>
      </c>
    </row>
    <row customHeight="1" ht="11.25">
      <c r="A464" s="0">
        <v>464</v>
      </c>
      <c r="B464" s="0" t="s">
        <v>5719</v>
      </c>
      <c r="C464" s="0" t="s">
        <v>5741</v>
      </c>
      <c r="D464" s="0" t="s">
        <v>5742</v>
      </c>
    </row>
    <row customHeight="1" ht="11.25">
      <c r="A465" s="0">
        <v>465</v>
      </c>
      <c r="B465" s="0" t="s">
        <v>5743</v>
      </c>
      <c r="C465" s="0" t="s">
        <v>5744</v>
      </c>
      <c r="D465" s="0" t="s">
        <v>5745</v>
      </c>
    </row>
    <row customHeight="1" ht="11.25">
      <c r="A466" s="0">
        <v>466</v>
      </c>
      <c r="B466" s="0" t="s">
        <v>5743</v>
      </c>
      <c r="C466" s="0" t="s">
        <v>5746</v>
      </c>
      <c r="D466" s="0" t="s">
        <v>5747</v>
      </c>
    </row>
    <row customHeight="1" ht="11.25">
      <c r="A467" s="0">
        <v>467</v>
      </c>
      <c r="B467" s="0" t="s">
        <v>5743</v>
      </c>
      <c r="C467" s="0" t="s">
        <v>5748</v>
      </c>
      <c r="D467" s="0" t="s">
        <v>5749</v>
      </c>
    </row>
    <row customHeight="1" ht="11.25">
      <c r="A468" s="0">
        <v>468</v>
      </c>
      <c r="B468" s="0" t="s">
        <v>5743</v>
      </c>
      <c r="C468" s="0" t="s">
        <v>5750</v>
      </c>
      <c r="D468" s="0" t="s">
        <v>5751</v>
      </c>
    </row>
    <row customHeight="1" ht="11.25">
      <c r="A469" s="0">
        <v>469</v>
      </c>
      <c r="B469" s="0" t="s">
        <v>5743</v>
      </c>
      <c r="C469" s="0" t="s">
        <v>5752</v>
      </c>
      <c r="D469" s="0" t="s">
        <v>5753</v>
      </c>
    </row>
    <row customHeight="1" ht="11.25">
      <c r="A470" s="0">
        <v>470</v>
      </c>
      <c r="B470" s="0" t="s">
        <v>5743</v>
      </c>
      <c r="C470" s="0" t="s">
        <v>5754</v>
      </c>
      <c r="D470" s="0" t="s">
        <v>5755</v>
      </c>
    </row>
    <row customHeight="1" ht="11.25">
      <c r="A471" s="0">
        <v>471</v>
      </c>
      <c r="B471" s="0" t="s">
        <v>5743</v>
      </c>
      <c r="C471" s="0" t="s">
        <v>5756</v>
      </c>
      <c r="D471" s="0" t="s">
        <v>5757</v>
      </c>
    </row>
    <row customHeight="1" ht="11.25">
      <c r="A472" s="0">
        <v>472</v>
      </c>
      <c r="B472" s="0" t="s">
        <v>5743</v>
      </c>
      <c r="C472" s="0" t="s">
        <v>5758</v>
      </c>
      <c r="D472" s="0" t="s">
        <v>5759</v>
      </c>
    </row>
    <row customHeight="1" ht="11.25">
      <c r="A473" s="0">
        <v>473</v>
      </c>
      <c r="B473" s="0" t="s">
        <v>5743</v>
      </c>
      <c r="C473" s="0" t="s">
        <v>5760</v>
      </c>
      <c r="D473" s="0" t="s">
        <v>5761</v>
      </c>
    </row>
    <row customHeight="1" ht="11.25">
      <c r="A474" s="0">
        <v>474</v>
      </c>
      <c r="B474" s="0" t="s">
        <v>5743</v>
      </c>
      <c r="C474" s="0" t="s">
        <v>5762</v>
      </c>
      <c r="D474" s="0" t="s">
        <v>5763</v>
      </c>
    </row>
    <row customHeight="1" ht="11.25">
      <c r="A475" s="0">
        <v>475</v>
      </c>
      <c r="B475" s="0" t="s">
        <v>5743</v>
      </c>
      <c r="C475" s="0" t="s">
        <v>5764</v>
      </c>
      <c r="D475" s="0" t="s">
        <v>5765</v>
      </c>
    </row>
    <row customHeight="1" ht="11.25">
      <c r="A476" s="0">
        <v>476</v>
      </c>
      <c r="B476" s="0" t="s">
        <v>5743</v>
      </c>
      <c r="C476" s="0" t="s">
        <v>5766</v>
      </c>
      <c r="D476" s="0" t="s">
        <v>5767</v>
      </c>
    </row>
    <row customHeight="1" ht="11.25">
      <c r="A477" s="0">
        <v>477</v>
      </c>
      <c r="B477" s="0" t="s">
        <v>5743</v>
      </c>
      <c r="C477" s="0" t="s">
        <v>5502</v>
      </c>
      <c r="D477" s="0" t="s">
        <v>5768</v>
      </c>
    </row>
    <row customHeight="1" ht="11.25">
      <c r="A478" s="0">
        <v>478</v>
      </c>
      <c r="B478" s="0" t="s">
        <v>5743</v>
      </c>
      <c r="C478" s="0" t="s">
        <v>5743</v>
      </c>
      <c r="D478" s="0" t="s">
        <v>5769</v>
      </c>
    </row>
    <row customHeight="1" ht="11.25">
      <c r="A479" s="0">
        <v>479</v>
      </c>
      <c r="B479" s="0" t="s">
        <v>5743</v>
      </c>
      <c r="C479" s="0" t="s">
        <v>5770</v>
      </c>
      <c r="D479" s="0" t="s">
        <v>5771</v>
      </c>
    </row>
    <row customHeight="1" ht="11.25">
      <c r="A480" s="0">
        <v>480</v>
      </c>
      <c r="B480" s="0" t="s">
        <v>5743</v>
      </c>
      <c r="C480" s="0" t="s">
        <v>5456</v>
      </c>
      <c r="D480" s="0" t="s">
        <v>5772</v>
      </c>
    </row>
    <row customHeight="1" ht="11.25">
      <c r="A481" s="0">
        <v>481</v>
      </c>
      <c r="B481" s="0" t="s">
        <v>5743</v>
      </c>
      <c r="C481" s="0" t="s">
        <v>5773</v>
      </c>
      <c r="D481" s="0" t="s">
        <v>5774</v>
      </c>
    </row>
    <row customHeight="1" ht="11.25">
      <c r="A482" s="0">
        <v>482</v>
      </c>
      <c r="B482" s="0" t="s">
        <v>5743</v>
      </c>
      <c r="C482" s="0" t="s">
        <v>5775</v>
      </c>
      <c r="D482" s="0" t="s">
        <v>5776</v>
      </c>
    </row>
    <row customHeight="1" ht="11.25">
      <c r="A483" s="0">
        <v>483</v>
      </c>
      <c r="B483" s="0" t="s">
        <v>5777</v>
      </c>
      <c r="C483" s="0" t="s">
        <v>5778</v>
      </c>
      <c r="D483" s="0" t="s">
        <v>5779</v>
      </c>
    </row>
    <row customHeight="1" ht="11.25">
      <c r="A484" s="0">
        <v>484</v>
      </c>
      <c r="B484" s="0" t="s">
        <v>5777</v>
      </c>
      <c r="C484" s="0" t="s">
        <v>5780</v>
      </c>
      <c r="D484" s="0" t="s">
        <v>5781</v>
      </c>
    </row>
    <row customHeight="1" ht="11.25">
      <c r="A485" s="0">
        <v>485</v>
      </c>
      <c r="B485" s="0" t="s">
        <v>5777</v>
      </c>
      <c r="C485" s="0" t="s">
        <v>4873</v>
      </c>
      <c r="D485" s="0" t="s">
        <v>5782</v>
      </c>
    </row>
    <row customHeight="1" ht="11.25">
      <c r="A486" s="0">
        <v>486</v>
      </c>
      <c r="B486" s="0" t="s">
        <v>5777</v>
      </c>
      <c r="C486" s="0" t="s">
        <v>5783</v>
      </c>
      <c r="D486" s="0" t="s">
        <v>5784</v>
      </c>
    </row>
    <row customHeight="1" ht="11.25">
      <c r="A487" s="0">
        <v>487</v>
      </c>
      <c r="B487" s="0" t="s">
        <v>5777</v>
      </c>
      <c r="C487" s="0" t="s">
        <v>5785</v>
      </c>
      <c r="D487" s="0" t="s">
        <v>5786</v>
      </c>
    </row>
    <row customHeight="1" ht="11.25">
      <c r="A488" s="0">
        <v>488</v>
      </c>
      <c r="B488" s="0" t="s">
        <v>5777</v>
      </c>
      <c r="C488" s="0" t="s">
        <v>5777</v>
      </c>
      <c r="D488" s="0" t="s">
        <v>5787</v>
      </c>
    </row>
    <row customHeight="1" ht="11.25">
      <c r="A489" s="0">
        <v>489</v>
      </c>
      <c r="B489" s="0" t="s">
        <v>5777</v>
      </c>
      <c r="C489" s="0" t="s">
        <v>5788</v>
      </c>
      <c r="D489" s="0" t="s">
        <v>5789</v>
      </c>
    </row>
    <row customHeight="1" ht="11.25">
      <c r="A490" s="0">
        <v>490</v>
      </c>
      <c r="B490" s="0" t="s">
        <v>5777</v>
      </c>
      <c r="C490" s="0" t="s">
        <v>5048</v>
      </c>
      <c r="D490" s="0" t="s">
        <v>5790</v>
      </c>
    </row>
    <row customHeight="1" ht="11.25">
      <c r="A491" s="0">
        <v>491</v>
      </c>
      <c r="B491" s="0" t="s">
        <v>5777</v>
      </c>
      <c r="C491" s="0" t="s">
        <v>5791</v>
      </c>
      <c r="D491" s="0" t="s">
        <v>5792</v>
      </c>
    </row>
    <row customHeight="1" ht="11.25">
      <c r="A492" s="0">
        <v>492</v>
      </c>
      <c r="B492" s="0" t="s">
        <v>5777</v>
      </c>
      <c r="C492" s="0" t="s">
        <v>5793</v>
      </c>
      <c r="D492" s="0" t="s">
        <v>5794</v>
      </c>
    </row>
    <row customHeight="1" ht="11.25">
      <c r="A493" s="0">
        <v>493</v>
      </c>
      <c r="B493" s="0" t="s">
        <v>5795</v>
      </c>
      <c r="C493" s="0" t="s">
        <v>5796</v>
      </c>
      <c r="D493" s="0" t="s">
        <v>5797</v>
      </c>
    </row>
    <row customHeight="1" ht="11.25">
      <c r="A494" s="0">
        <v>494</v>
      </c>
      <c r="B494" s="0" t="s">
        <v>5795</v>
      </c>
      <c r="C494" s="0" t="s">
        <v>5798</v>
      </c>
      <c r="D494" s="0" t="s">
        <v>5799</v>
      </c>
    </row>
    <row customHeight="1" ht="11.25">
      <c r="A495" s="0">
        <v>495</v>
      </c>
      <c r="B495" s="0" t="s">
        <v>5795</v>
      </c>
      <c r="C495" s="0" t="s">
        <v>5656</v>
      </c>
      <c r="D495" s="0" t="s">
        <v>5800</v>
      </c>
    </row>
    <row customHeight="1" ht="11.25">
      <c r="A496" s="0">
        <v>496</v>
      </c>
      <c r="B496" s="0" t="s">
        <v>5795</v>
      </c>
      <c r="C496" s="0" t="s">
        <v>5801</v>
      </c>
      <c r="D496" s="0" t="s">
        <v>5802</v>
      </c>
    </row>
    <row customHeight="1" ht="11.25">
      <c r="A497" s="0">
        <v>497</v>
      </c>
      <c r="B497" s="0" t="s">
        <v>5795</v>
      </c>
      <c r="C497" s="0" t="s">
        <v>5803</v>
      </c>
      <c r="D497" s="0" t="s">
        <v>5804</v>
      </c>
    </row>
    <row customHeight="1" ht="11.25">
      <c r="A498" s="0">
        <v>498</v>
      </c>
      <c r="B498" s="0" t="s">
        <v>5795</v>
      </c>
      <c r="C498" s="0" t="s">
        <v>5805</v>
      </c>
      <c r="D498" s="0" t="s">
        <v>5806</v>
      </c>
    </row>
    <row customHeight="1" ht="11.25">
      <c r="A499" s="0">
        <v>499</v>
      </c>
      <c r="B499" s="0" t="s">
        <v>5795</v>
      </c>
      <c r="C499" s="0" t="s">
        <v>5807</v>
      </c>
      <c r="D499" s="0" t="s">
        <v>5808</v>
      </c>
    </row>
    <row customHeight="1" ht="11.25">
      <c r="A500" s="0">
        <v>500</v>
      </c>
      <c r="B500" s="0" t="s">
        <v>5795</v>
      </c>
      <c r="C500" s="0" t="s">
        <v>5795</v>
      </c>
      <c r="D500" s="0" t="s">
        <v>5809</v>
      </c>
    </row>
    <row customHeight="1" ht="11.25">
      <c r="A501" s="0">
        <v>501</v>
      </c>
      <c r="B501" s="0" t="s">
        <v>5795</v>
      </c>
      <c r="C501" s="0" t="s">
        <v>5810</v>
      </c>
      <c r="D501" s="0" t="s">
        <v>5811</v>
      </c>
    </row>
    <row customHeight="1" ht="11.25">
      <c r="A502" s="0">
        <v>502</v>
      </c>
      <c r="B502" s="0" t="s">
        <v>5795</v>
      </c>
      <c r="C502" s="0" t="s">
        <v>5812</v>
      </c>
      <c r="D502" s="0" t="s">
        <v>5813</v>
      </c>
    </row>
    <row customHeight="1" ht="11.25">
      <c r="A503" s="0">
        <v>503</v>
      </c>
      <c r="B503" s="0" t="s">
        <v>5795</v>
      </c>
      <c r="C503" s="0" t="s">
        <v>5814</v>
      </c>
      <c r="D503" s="0" t="s">
        <v>5815</v>
      </c>
    </row>
    <row customHeight="1" ht="11.25">
      <c r="A504" s="0">
        <v>504</v>
      </c>
      <c r="B504" s="0" t="s">
        <v>5795</v>
      </c>
      <c r="C504" s="0" t="s">
        <v>5816</v>
      </c>
      <c r="D504" s="0" t="s">
        <v>5817</v>
      </c>
    </row>
    <row customHeight="1" ht="11.25">
      <c r="A505" s="0">
        <v>505</v>
      </c>
      <c r="B505" s="0" t="s">
        <v>5795</v>
      </c>
      <c r="C505" s="0" t="s">
        <v>5818</v>
      </c>
      <c r="D505" s="0" t="s">
        <v>5819</v>
      </c>
    </row>
    <row customHeight="1" ht="11.25">
      <c r="A506" s="0">
        <v>506</v>
      </c>
      <c r="B506" s="0" t="s">
        <v>5820</v>
      </c>
      <c r="C506" s="0" t="s">
        <v>5029</v>
      </c>
      <c r="D506" s="0" t="s">
        <v>5821</v>
      </c>
    </row>
    <row customHeight="1" ht="11.25">
      <c r="A507" s="0">
        <v>507</v>
      </c>
      <c r="B507" s="0" t="s">
        <v>5820</v>
      </c>
      <c r="C507" s="0" t="s">
        <v>5327</v>
      </c>
      <c r="D507" s="0" t="s">
        <v>5822</v>
      </c>
    </row>
    <row customHeight="1" ht="11.25">
      <c r="A508" s="0">
        <v>508</v>
      </c>
      <c r="B508" s="0" t="s">
        <v>5820</v>
      </c>
      <c r="C508" s="0" t="s">
        <v>5823</v>
      </c>
      <c r="D508" s="0" t="s">
        <v>5824</v>
      </c>
    </row>
    <row customHeight="1" ht="11.25">
      <c r="A509" s="0">
        <v>509</v>
      </c>
      <c r="B509" s="0" t="s">
        <v>5820</v>
      </c>
      <c r="C509" s="0" t="s">
        <v>5825</v>
      </c>
      <c r="D509" s="0" t="s">
        <v>5826</v>
      </c>
    </row>
    <row customHeight="1" ht="11.25">
      <c r="A510" s="0">
        <v>510</v>
      </c>
      <c r="B510" s="0" t="s">
        <v>5820</v>
      </c>
      <c r="C510" s="0" t="s">
        <v>5820</v>
      </c>
      <c r="D510" s="0" t="s">
        <v>5827</v>
      </c>
    </row>
    <row customHeight="1" ht="11.25">
      <c r="A511" s="0">
        <v>511</v>
      </c>
      <c r="B511" s="0" t="s">
        <v>5820</v>
      </c>
      <c r="C511" s="0" t="s">
        <v>5828</v>
      </c>
      <c r="D511" s="0" t="s">
        <v>5829</v>
      </c>
    </row>
    <row customHeight="1" ht="11.25">
      <c r="A512" s="0">
        <v>512</v>
      </c>
      <c r="B512" s="0" t="s">
        <v>5820</v>
      </c>
      <c r="C512" s="0" t="s">
        <v>5830</v>
      </c>
      <c r="D512" s="0" t="s">
        <v>5831</v>
      </c>
    </row>
    <row customHeight="1" ht="11.25">
      <c r="A513" s="0">
        <v>513</v>
      </c>
      <c r="B513" s="0" t="s">
        <v>5820</v>
      </c>
      <c r="C513" s="0" t="s">
        <v>5832</v>
      </c>
      <c r="D513" s="0" t="s">
        <v>5833</v>
      </c>
    </row>
    <row customHeight="1" ht="11.25">
      <c r="A514" s="0">
        <v>514</v>
      </c>
      <c r="B514" s="0" t="s">
        <v>5820</v>
      </c>
      <c r="C514" s="0" t="s">
        <v>5120</v>
      </c>
      <c r="D514" s="0" t="s">
        <v>5834</v>
      </c>
    </row>
    <row customHeight="1" ht="11.25">
      <c r="A515" s="0">
        <v>515</v>
      </c>
      <c r="B515" s="0" t="s">
        <v>5835</v>
      </c>
      <c r="C515" s="0" t="s">
        <v>5836</v>
      </c>
      <c r="D515" s="0" t="s">
        <v>5837</v>
      </c>
    </row>
    <row customHeight="1" ht="11.25">
      <c r="A516" s="0">
        <v>516</v>
      </c>
      <c r="B516" s="0" t="s">
        <v>5835</v>
      </c>
      <c r="C516" s="0" t="s">
        <v>4905</v>
      </c>
      <c r="D516" s="0" t="s">
        <v>5838</v>
      </c>
    </row>
    <row customHeight="1" ht="11.25">
      <c r="A517" s="0">
        <v>517</v>
      </c>
      <c r="B517" s="0" t="s">
        <v>5835</v>
      </c>
      <c r="C517" s="0" t="s">
        <v>5839</v>
      </c>
      <c r="D517" s="0" t="s">
        <v>5840</v>
      </c>
    </row>
    <row customHeight="1" ht="11.25">
      <c r="A518" s="0">
        <v>518</v>
      </c>
      <c r="B518" s="0" t="s">
        <v>5835</v>
      </c>
      <c r="C518" s="0" t="s">
        <v>5841</v>
      </c>
      <c r="D518" s="0" t="s">
        <v>5842</v>
      </c>
    </row>
    <row customHeight="1" ht="11.25">
      <c r="A519" s="0">
        <v>519</v>
      </c>
      <c r="B519" s="0" t="s">
        <v>5835</v>
      </c>
      <c r="C519" s="0" t="s">
        <v>5835</v>
      </c>
      <c r="D519" s="0" t="s">
        <v>5843</v>
      </c>
    </row>
    <row customHeight="1" ht="11.25">
      <c r="A520" s="0">
        <v>520</v>
      </c>
      <c r="B520" s="0" t="s">
        <v>5835</v>
      </c>
      <c r="C520" s="0" t="s">
        <v>5844</v>
      </c>
      <c r="D520" s="0" t="s">
        <v>5845</v>
      </c>
    </row>
    <row customHeight="1" ht="11.25">
      <c r="A521" s="0">
        <v>521</v>
      </c>
      <c r="B521" s="0" t="s">
        <v>5835</v>
      </c>
      <c r="C521" s="0" t="s">
        <v>5846</v>
      </c>
      <c r="D521" s="0" t="s">
        <v>5847</v>
      </c>
    </row>
    <row customHeight="1" ht="11.25">
      <c r="A522" s="0">
        <v>522</v>
      </c>
      <c r="B522" s="0" t="s">
        <v>5848</v>
      </c>
      <c r="C522" s="0" t="s">
        <v>5429</v>
      </c>
      <c r="D522" s="0" t="s">
        <v>5849</v>
      </c>
    </row>
    <row customHeight="1" ht="11.25">
      <c r="A523" s="0">
        <v>523</v>
      </c>
      <c r="B523" s="0" t="s">
        <v>5848</v>
      </c>
      <c r="C523" s="0" t="s">
        <v>5850</v>
      </c>
      <c r="D523" s="0" t="s">
        <v>5851</v>
      </c>
    </row>
    <row customHeight="1" ht="11.25">
      <c r="A524" s="0">
        <v>524</v>
      </c>
      <c r="B524" s="0" t="s">
        <v>5848</v>
      </c>
      <c r="C524" s="0" t="s">
        <v>5852</v>
      </c>
      <c r="D524" s="0" t="s">
        <v>5853</v>
      </c>
    </row>
    <row customHeight="1" ht="11.25">
      <c r="A525" s="0">
        <v>525</v>
      </c>
      <c r="B525" s="0" t="s">
        <v>5848</v>
      </c>
      <c r="C525" s="0" t="s">
        <v>5854</v>
      </c>
      <c r="D525" s="0" t="s">
        <v>5855</v>
      </c>
    </row>
    <row customHeight="1" ht="11.25">
      <c r="A526" s="0">
        <v>526</v>
      </c>
      <c r="B526" s="0" t="s">
        <v>5848</v>
      </c>
      <c r="C526" s="0" t="s">
        <v>5848</v>
      </c>
      <c r="D526" s="0" t="s">
        <v>5856</v>
      </c>
    </row>
    <row customHeight="1" ht="11.25">
      <c r="A527" s="0">
        <v>527</v>
      </c>
      <c r="B527" s="0" t="s">
        <v>5857</v>
      </c>
      <c r="C527" s="0" t="s">
        <v>4897</v>
      </c>
      <c r="D527" s="0" t="s">
        <v>5858</v>
      </c>
    </row>
    <row customHeight="1" ht="11.25">
      <c r="A528" s="0">
        <v>528</v>
      </c>
      <c r="B528" s="0" t="s">
        <v>5857</v>
      </c>
      <c r="C528" s="0" t="s">
        <v>5859</v>
      </c>
      <c r="D528" s="0" t="s">
        <v>5860</v>
      </c>
    </row>
    <row customHeight="1" ht="11.25">
      <c r="A529" s="0">
        <v>529</v>
      </c>
      <c r="B529" s="0" t="s">
        <v>5857</v>
      </c>
      <c r="C529" s="0" t="s">
        <v>5861</v>
      </c>
      <c r="D529" s="0" t="s">
        <v>5862</v>
      </c>
    </row>
    <row customHeight="1" ht="11.25">
      <c r="A530" s="0">
        <v>530</v>
      </c>
      <c r="B530" s="0" t="s">
        <v>5857</v>
      </c>
      <c r="C530" s="0" t="s">
        <v>5863</v>
      </c>
      <c r="D530" s="0" t="s">
        <v>5864</v>
      </c>
    </row>
    <row customHeight="1" ht="11.25">
      <c r="A531" s="0">
        <v>531</v>
      </c>
      <c r="B531" s="0" t="s">
        <v>5857</v>
      </c>
      <c r="C531" s="0" t="s">
        <v>5857</v>
      </c>
      <c r="D531" s="0" t="s">
        <v>5865</v>
      </c>
    </row>
    <row customHeight="1" ht="11.25">
      <c r="A532" s="0">
        <v>532</v>
      </c>
      <c r="B532" s="0" t="s">
        <v>5857</v>
      </c>
      <c r="C532" s="0" t="s">
        <v>5866</v>
      </c>
      <c r="D532" s="0" t="s">
        <v>5867</v>
      </c>
    </row>
    <row customHeight="1" ht="11.25">
      <c r="A533" s="0">
        <v>533</v>
      </c>
      <c r="B533" s="0" t="s">
        <v>5868</v>
      </c>
      <c r="C533" s="0" t="s">
        <v>5869</v>
      </c>
      <c r="D533" s="0" t="s">
        <v>5870</v>
      </c>
    </row>
    <row customHeight="1" ht="11.25">
      <c r="A534" s="0">
        <v>534</v>
      </c>
      <c r="B534" s="0" t="s">
        <v>5868</v>
      </c>
      <c r="C534" s="0" t="s">
        <v>5871</v>
      </c>
      <c r="D534" s="0" t="s">
        <v>5872</v>
      </c>
    </row>
    <row customHeight="1" ht="11.25">
      <c r="A535" s="0">
        <v>535</v>
      </c>
      <c r="B535" s="0" t="s">
        <v>5868</v>
      </c>
      <c r="C535" s="0" t="s">
        <v>5391</v>
      </c>
      <c r="D535" s="0" t="s">
        <v>5873</v>
      </c>
    </row>
    <row customHeight="1" ht="11.25">
      <c r="A536" s="0">
        <v>536</v>
      </c>
      <c r="B536" s="0" t="s">
        <v>5868</v>
      </c>
      <c r="C536" s="0" t="s">
        <v>5874</v>
      </c>
      <c r="D536" s="0" t="s">
        <v>5875</v>
      </c>
    </row>
    <row customHeight="1" ht="11.25">
      <c r="A537" s="0">
        <v>537</v>
      </c>
      <c r="B537" s="0" t="s">
        <v>5868</v>
      </c>
      <c r="C537" s="0" t="s">
        <v>5876</v>
      </c>
      <c r="D537" s="0" t="s">
        <v>5877</v>
      </c>
    </row>
    <row customHeight="1" ht="11.25">
      <c r="A538" s="0">
        <v>538</v>
      </c>
      <c r="B538" s="0" t="s">
        <v>5868</v>
      </c>
      <c r="C538" s="0" t="s">
        <v>5878</v>
      </c>
      <c r="D538" s="0" t="s">
        <v>5879</v>
      </c>
    </row>
    <row customHeight="1" ht="11.25">
      <c r="A539" s="0">
        <v>539</v>
      </c>
      <c r="B539" s="0" t="s">
        <v>5868</v>
      </c>
      <c r="C539" s="0" t="s">
        <v>5196</v>
      </c>
      <c r="D539" s="0" t="s">
        <v>5880</v>
      </c>
    </row>
    <row customHeight="1" ht="11.25">
      <c r="A540" s="0">
        <v>540</v>
      </c>
      <c r="B540" s="0" t="s">
        <v>5868</v>
      </c>
      <c r="C540" s="0" t="s">
        <v>5881</v>
      </c>
      <c r="D540" s="0" t="s">
        <v>5882</v>
      </c>
    </row>
    <row customHeight="1" ht="11.25">
      <c r="A541" s="0">
        <v>541</v>
      </c>
      <c r="B541" s="0" t="s">
        <v>5868</v>
      </c>
      <c r="C541" s="0" t="s">
        <v>5883</v>
      </c>
      <c r="D541" s="0" t="s">
        <v>5884</v>
      </c>
    </row>
    <row customHeight="1" ht="11.25">
      <c r="A542" s="0">
        <v>542</v>
      </c>
      <c r="B542" s="0" t="s">
        <v>5868</v>
      </c>
      <c r="C542" s="0" t="s">
        <v>5885</v>
      </c>
      <c r="D542" s="0" t="s">
        <v>5886</v>
      </c>
    </row>
    <row customHeight="1" ht="11.25">
      <c r="A543" s="0">
        <v>543</v>
      </c>
      <c r="B543" s="0" t="s">
        <v>5868</v>
      </c>
      <c r="C543" s="0" t="s">
        <v>5887</v>
      </c>
      <c r="D543" s="0" t="s">
        <v>5888</v>
      </c>
    </row>
    <row customHeight="1" ht="11.25">
      <c r="A544" s="0">
        <v>544</v>
      </c>
      <c r="B544" s="0" t="s">
        <v>5868</v>
      </c>
      <c r="C544" s="0" t="s">
        <v>5889</v>
      </c>
      <c r="D544" s="0" t="s">
        <v>5890</v>
      </c>
    </row>
    <row customHeight="1" ht="11.25">
      <c r="A545" s="0">
        <v>545</v>
      </c>
      <c r="B545" s="0" t="s">
        <v>5868</v>
      </c>
      <c r="C545" s="0" t="s">
        <v>5891</v>
      </c>
      <c r="D545" s="0" t="s">
        <v>5892</v>
      </c>
    </row>
    <row customHeight="1" ht="11.25">
      <c r="A546" s="0">
        <v>546</v>
      </c>
      <c r="B546" s="0" t="s">
        <v>5868</v>
      </c>
      <c r="C546" s="0" t="s">
        <v>5893</v>
      </c>
      <c r="D546" s="0" t="s">
        <v>5894</v>
      </c>
    </row>
    <row customHeight="1" ht="11.25">
      <c r="A547" s="0">
        <v>547</v>
      </c>
      <c r="B547" s="0" t="s">
        <v>5868</v>
      </c>
      <c r="C547" s="0" t="s">
        <v>5895</v>
      </c>
      <c r="D547" s="0" t="s">
        <v>5896</v>
      </c>
    </row>
    <row customHeight="1" ht="11.25">
      <c r="A548" s="0">
        <v>548</v>
      </c>
      <c r="B548" s="0" t="s">
        <v>5868</v>
      </c>
      <c r="C548" s="0" t="s">
        <v>5868</v>
      </c>
      <c r="D548" s="0" t="s">
        <v>5897</v>
      </c>
    </row>
    <row customHeight="1" ht="11.25">
      <c r="A549" s="0">
        <v>549</v>
      </c>
      <c r="B549" s="0" t="s">
        <v>5868</v>
      </c>
      <c r="C549" s="0" t="s">
        <v>5898</v>
      </c>
      <c r="D549" s="0" t="s">
        <v>5899</v>
      </c>
    </row>
    <row customHeight="1" ht="11.25">
      <c r="A550" s="0">
        <v>550</v>
      </c>
      <c r="B550" s="0" t="s">
        <v>5868</v>
      </c>
      <c r="C550" s="0" t="s">
        <v>5900</v>
      </c>
      <c r="D550" s="0" t="s">
        <v>5901</v>
      </c>
    </row>
    <row customHeight="1" ht="11.25">
      <c r="A551" s="0">
        <v>551</v>
      </c>
      <c r="B551" s="0" t="s">
        <v>5868</v>
      </c>
      <c r="C551" s="0" t="s">
        <v>5902</v>
      </c>
      <c r="D551" s="0" t="s">
        <v>5903</v>
      </c>
    </row>
    <row customHeight="1" ht="11.25">
      <c r="A552" s="0">
        <v>552</v>
      </c>
      <c r="B552" s="0" t="s">
        <v>5904</v>
      </c>
      <c r="C552" s="0" t="s">
        <v>5905</v>
      </c>
      <c r="D552" s="0" t="s">
        <v>5906</v>
      </c>
    </row>
    <row customHeight="1" ht="11.25">
      <c r="A553" s="0">
        <v>553</v>
      </c>
      <c r="B553" s="0" t="s">
        <v>5904</v>
      </c>
      <c r="C553" s="0" t="s">
        <v>5907</v>
      </c>
      <c r="D553" s="0" t="s">
        <v>5908</v>
      </c>
    </row>
    <row customHeight="1" ht="11.25">
      <c r="A554" s="0">
        <v>554</v>
      </c>
      <c r="B554" s="0" t="s">
        <v>5904</v>
      </c>
      <c r="C554" s="0" t="s">
        <v>5909</v>
      </c>
      <c r="D554" s="0" t="s">
        <v>5910</v>
      </c>
    </row>
    <row customHeight="1" ht="11.25">
      <c r="A555" s="0">
        <v>555</v>
      </c>
      <c r="B555" s="0" t="s">
        <v>5904</v>
      </c>
      <c r="C555" s="0" t="s">
        <v>5904</v>
      </c>
      <c r="D555" s="0" t="s">
        <v>5911</v>
      </c>
    </row>
    <row customHeight="1" ht="11.25">
      <c r="A556" s="0">
        <v>556</v>
      </c>
      <c r="B556" s="0" t="s">
        <v>5904</v>
      </c>
      <c r="C556" s="0" t="s">
        <v>5912</v>
      </c>
      <c r="D556" s="0" t="s">
        <v>5913</v>
      </c>
    </row>
    <row customHeight="1" ht="11.25">
      <c r="A557" s="0">
        <v>557</v>
      </c>
      <c r="B557" s="0" t="s">
        <v>5904</v>
      </c>
      <c r="C557" s="0" t="s">
        <v>5914</v>
      </c>
      <c r="D557" s="0" t="s">
        <v>5915</v>
      </c>
    </row>
    <row customHeight="1" ht="11.25">
      <c r="A558" s="0">
        <v>558</v>
      </c>
      <c r="B558" s="0" t="s">
        <v>5916</v>
      </c>
      <c r="C558" s="0" t="s">
        <v>5917</v>
      </c>
      <c r="D558" s="0" t="s">
        <v>5918</v>
      </c>
    </row>
    <row customHeight="1" ht="11.25">
      <c r="A559" s="0">
        <v>559</v>
      </c>
      <c r="B559" s="0" t="s">
        <v>5916</v>
      </c>
      <c r="C559" s="0" t="s">
        <v>5919</v>
      </c>
      <c r="D559" s="0" t="s">
        <v>5920</v>
      </c>
    </row>
    <row customHeight="1" ht="11.25">
      <c r="A560" s="0">
        <v>560</v>
      </c>
      <c r="B560" s="0" t="s">
        <v>5916</v>
      </c>
      <c r="C560" s="0" t="s">
        <v>5675</v>
      </c>
      <c r="D560" s="0" t="s">
        <v>5921</v>
      </c>
    </row>
    <row customHeight="1" ht="11.25">
      <c r="A561" s="0">
        <v>561</v>
      </c>
      <c r="B561" s="0" t="s">
        <v>5916</v>
      </c>
      <c r="C561" s="0" t="s">
        <v>4873</v>
      </c>
      <c r="D561" s="0" t="s">
        <v>5922</v>
      </c>
    </row>
    <row customHeight="1" ht="11.25">
      <c r="A562" s="0">
        <v>562</v>
      </c>
      <c r="B562" s="0" t="s">
        <v>5916</v>
      </c>
      <c r="C562" s="0" t="s">
        <v>5270</v>
      </c>
      <c r="D562" s="0" t="s">
        <v>5923</v>
      </c>
    </row>
    <row customHeight="1" ht="11.25">
      <c r="A563" s="0">
        <v>563</v>
      </c>
      <c r="B563" s="0" t="s">
        <v>5916</v>
      </c>
      <c r="C563" s="0" t="s">
        <v>5656</v>
      </c>
      <c r="D563" s="0" t="s">
        <v>5924</v>
      </c>
    </row>
    <row customHeight="1" ht="11.25">
      <c r="A564" s="0">
        <v>564</v>
      </c>
      <c r="B564" s="0" t="s">
        <v>5916</v>
      </c>
      <c r="C564" s="0" t="s">
        <v>4905</v>
      </c>
      <c r="D564" s="0" t="s">
        <v>5925</v>
      </c>
    </row>
    <row customHeight="1" ht="11.25">
      <c r="A565" s="0">
        <v>565</v>
      </c>
      <c r="B565" s="0" t="s">
        <v>5916</v>
      </c>
      <c r="C565" s="0" t="s">
        <v>5926</v>
      </c>
      <c r="D565" s="0" t="s">
        <v>5927</v>
      </c>
    </row>
    <row customHeight="1" ht="11.25">
      <c r="A566" s="0">
        <v>566</v>
      </c>
      <c r="B566" s="0" t="s">
        <v>5916</v>
      </c>
      <c r="C566" s="0" t="s">
        <v>5928</v>
      </c>
      <c r="D566" s="0" t="s">
        <v>5929</v>
      </c>
    </row>
    <row customHeight="1" ht="11.25">
      <c r="A567" s="0">
        <v>567</v>
      </c>
      <c r="B567" s="0" t="s">
        <v>5916</v>
      </c>
      <c r="C567" s="0" t="s">
        <v>5930</v>
      </c>
      <c r="D567" s="0" t="s">
        <v>5931</v>
      </c>
    </row>
    <row customHeight="1" ht="11.25">
      <c r="A568" s="0">
        <v>568</v>
      </c>
      <c r="B568" s="0" t="s">
        <v>5916</v>
      </c>
      <c r="C568" s="0" t="s">
        <v>5278</v>
      </c>
      <c r="D568" s="0" t="s">
        <v>5932</v>
      </c>
    </row>
    <row customHeight="1" ht="11.25">
      <c r="A569" s="0">
        <v>569</v>
      </c>
      <c r="B569" s="0" t="s">
        <v>5916</v>
      </c>
      <c r="C569" s="0" t="s">
        <v>5739</v>
      </c>
      <c r="D569" s="0" t="s">
        <v>5933</v>
      </c>
    </row>
    <row customHeight="1" ht="11.25">
      <c r="A570" s="0">
        <v>570</v>
      </c>
      <c r="B570" s="0" t="s">
        <v>5916</v>
      </c>
      <c r="C570" s="0" t="s">
        <v>5916</v>
      </c>
      <c r="D570" s="0" t="s">
        <v>5934</v>
      </c>
    </row>
    <row customHeight="1" ht="11.25">
      <c r="A571" s="0">
        <v>571</v>
      </c>
      <c r="B571" s="0" t="s">
        <v>5916</v>
      </c>
      <c r="C571" s="0" t="s">
        <v>5935</v>
      </c>
      <c r="D571" s="0" t="s">
        <v>5936</v>
      </c>
    </row>
    <row customHeight="1" ht="11.25">
      <c r="A572" s="0">
        <v>572</v>
      </c>
      <c r="B572" s="0" t="s">
        <v>5916</v>
      </c>
      <c r="C572" s="0" t="s">
        <v>5937</v>
      </c>
      <c r="D572" s="0" t="s">
        <v>5938</v>
      </c>
    </row>
    <row customHeight="1" ht="11.25">
      <c r="A573" s="0">
        <v>573</v>
      </c>
      <c r="B573" s="0" t="s">
        <v>5916</v>
      </c>
      <c r="C573" s="0" t="s">
        <v>5939</v>
      </c>
      <c r="D573" s="0" t="s">
        <v>5940</v>
      </c>
    </row>
    <row customHeight="1" ht="11.25">
      <c r="A574" s="0">
        <v>574</v>
      </c>
      <c r="B574" s="0" t="s">
        <v>5916</v>
      </c>
      <c r="C574" s="0" t="s">
        <v>5941</v>
      </c>
      <c r="D574" s="0" t="s">
        <v>5942</v>
      </c>
    </row>
    <row customHeight="1" ht="11.25">
      <c r="A575" s="0">
        <v>575</v>
      </c>
      <c r="B575" s="0" t="s">
        <v>5916</v>
      </c>
      <c r="C575" s="0" t="s">
        <v>5943</v>
      </c>
      <c r="D575" s="0" t="s">
        <v>5944</v>
      </c>
    </row>
    <row customHeight="1" ht="11.25">
      <c r="A576" s="0">
        <v>576</v>
      </c>
      <c r="B576" s="0" t="s">
        <v>5945</v>
      </c>
      <c r="C576" s="0" t="s">
        <v>5946</v>
      </c>
      <c r="D576" s="0" t="s">
        <v>5947</v>
      </c>
    </row>
    <row customHeight="1" ht="11.25">
      <c r="A577" s="0">
        <v>577</v>
      </c>
      <c r="B577" s="0" t="s">
        <v>5945</v>
      </c>
      <c r="C577" s="0" t="s">
        <v>5948</v>
      </c>
      <c r="D577" s="0" t="s">
        <v>5949</v>
      </c>
    </row>
    <row customHeight="1" ht="11.25">
      <c r="A578" s="0">
        <v>578</v>
      </c>
      <c r="B578" s="0" t="s">
        <v>5945</v>
      </c>
      <c r="C578" s="0" t="s">
        <v>5950</v>
      </c>
      <c r="D578" s="0" t="s">
        <v>5951</v>
      </c>
    </row>
    <row customHeight="1" ht="11.25">
      <c r="A579" s="0">
        <v>579</v>
      </c>
      <c r="B579" s="0" t="s">
        <v>5945</v>
      </c>
      <c r="C579" s="0" t="s">
        <v>5952</v>
      </c>
      <c r="D579" s="0" t="s">
        <v>5953</v>
      </c>
    </row>
    <row customHeight="1" ht="11.25">
      <c r="A580" s="0">
        <v>580</v>
      </c>
      <c r="B580" s="0" t="s">
        <v>5945</v>
      </c>
      <c r="C580" s="0" t="s">
        <v>5954</v>
      </c>
      <c r="D580" s="0" t="s">
        <v>5955</v>
      </c>
    </row>
    <row customHeight="1" ht="11.25">
      <c r="A581" s="0">
        <v>581</v>
      </c>
      <c r="B581" s="0" t="s">
        <v>5945</v>
      </c>
      <c r="C581" s="0" t="s">
        <v>5956</v>
      </c>
      <c r="D581" s="0" t="s">
        <v>5957</v>
      </c>
    </row>
    <row customHeight="1" ht="11.25">
      <c r="A582" s="0">
        <v>582</v>
      </c>
      <c r="B582" s="0" t="s">
        <v>5945</v>
      </c>
      <c r="C582" s="0" t="s">
        <v>5958</v>
      </c>
      <c r="D582" s="0" t="s">
        <v>5959</v>
      </c>
    </row>
    <row customHeight="1" ht="11.25">
      <c r="A583" s="0">
        <v>583</v>
      </c>
      <c r="B583" s="0" t="s">
        <v>5945</v>
      </c>
      <c r="C583" s="0" t="s">
        <v>5945</v>
      </c>
      <c r="D583" s="0" t="s">
        <v>5960</v>
      </c>
    </row>
    <row customHeight="1" ht="11.25">
      <c r="A584" s="0">
        <v>584</v>
      </c>
      <c r="B584" s="0" t="s">
        <v>5945</v>
      </c>
      <c r="C584" s="0" t="s">
        <v>5961</v>
      </c>
      <c r="D584" s="0" t="s">
        <v>5962</v>
      </c>
    </row>
    <row customHeight="1" ht="11.25">
      <c r="A585" s="0">
        <v>585</v>
      </c>
      <c r="B585" s="0" t="s">
        <v>5945</v>
      </c>
      <c r="C585" s="0" t="s">
        <v>5963</v>
      </c>
      <c r="D585" s="0" t="s">
        <v>5964</v>
      </c>
    </row>
    <row customHeight="1" ht="11.25">
      <c r="A586" s="0">
        <v>586</v>
      </c>
      <c r="B586" s="0" t="s">
        <v>5965</v>
      </c>
      <c r="C586" s="0" t="s">
        <v>4899</v>
      </c>
      <c r="D586" s="0" t="s">
        <v>5966</v>
      </c>
    </row>
    <row customHeight="1" ht="11.25">
      <c r="A587" s="0">
        <v>587</v>
      </c>
      <c r="B587" s="0" t="s">
        <v>5965</v>
      </c>
      <c r="C587" s="0" t="s">
        <v>5669</v>
      </c>
      <c r="D587" s="0" t="s">
        <v>5967</v>
      </c>
    </row>
    <row customHeight="1" ht="11.25">
      <c r="A588" s="0">
        <v>588</v>
      </c>
      <c r="B588" s="0" t="s">
        <v>5965</v>
      </c>
      <c r="C588" s="0" t="s">
        <v>5968</v>
      </c>
      <c r="D588" s="0" t="s">
        <v>5969</v>
      </c>
    </row>
    <row customHeight="1" ht="11.25">
      <c r="A589" s="0">
        <v>589</v>
      </c>
      <c r="B589" s="0" t="s">
        <v>5965</v>
      </c>
      <c r="C589" s="0" t="s">
        <v>5970</v>
      </c>
      <c r="D589" s="0" t="s">
        <v>5971</v>
      </c>
    </row>
    <row customHeight="1" ht="11.25">
      <c r="A590" s="0">
        <v>590</v>
      </c>
      <c r="B590" s="0" t="s">
        <v>5965</v>
      </c>
      <c r="C590" s="0" t="s">
        <v>5972</v>
      </c>
      <c r="D590" s="0" t="s">
        <v>5973</v>
      </c>
    </row>
    <row customHeight="1" ht="11.25">
      <c r="A591" s="0">
        <v>591</v>
      </c>
      <c r="B591" s="0" t="s">
        <v>5965</v>
      </c>
      <c r="C591" s="0" t="s">
        <v>5263</v>
      </c>
      <c r="D591" s="0" t="s">
        <v>5974</v>
      </c>
    </row>
    <row customHeight="1" ht="11.25">
      <c r="A592" s="0">
        <v>592</v>
      </c>
      <c r="B592" s="0" t="s">
        <v>5965</v>
      </c>
      <c r="C592" s="0" t="s">
        <v>5975</v>
      </c>
      <c r="D592" s="0" t="s">
        <v>5976</v>
      </c>
    </row>
    <row customHeight="1" ht="11.25">
      <c r="A593" s="0">
        <v>593</v>
      </c>
      <c r="B593" s="0" t="s">
        <v>5965</v>
      </c>
      <c r="C593" s="0" t="s">
        <v>5977</v>
      </c>
      <c r="D593" s="0" t="s">
        <v>5978</v>
      </c>
    </row>
    <row customHeight="1" ht="11.25">
      <c r="A594" s="0">
        <v>594</v>
      </c>
      <c r="B594" s="0" t="s">
        <v>5965</v>
      </c>
      <c r="C594" s="0" t="s">
        <v>5965</v>
      </c>
      <c r="D594" s="0" t="s">
        <v>5979</v>
      </c>
    </row>
    <row customHeight="1" ht="11.25">
      <c r="A595" s="0">
        <v>595</v>
      </c>
      <c r="B595" s="0" t="s">
        <v>5965</v>
      </c>
      <c r="C595" s="0" t="s">
        <v>5980</v>
      </c>
      <c r="D595" s="0" t="s">
        <v>5981</v>
      </c>
    </row>
    <row customHeight="1" ht="11.25">
      <c r="A596" s="0">
        <v>596</v>
      </c>
      <c r="B596" s="0" t="s">
        <v>5965</v>
      </c>
      <c r="C596" s="0" t="s">
        <v>5982</v>
      </c>
      <c r="D596" s="0" t="s">
        <v>5983</v>
      </c>
    </row>
    <row customHeight="1" ht="11.25">
      <c r="A597" s="0">
        <v>597</v>
      </c>
      <c r="B597" s="0" t="s">
        <v>5965</v>
      </c>
      <c r="C597" s="0" t="s">
        <v>5984</v>
      </c>
      <c r="D597" s="0" t="s">
        <v>5985</v>
      </c>
    </row>
    <row customHeight="1" ht="11.25">
      <c r="A598" s="0">
        <v>598</v>
      </c>
      <c r="B598" s="0" t="s">
        <v>5986</v>
      </c>
      <c r="C598" s="0" t="s">
        <v>5987</v>
      </c>
      <c r="D598" s="0" t="s">
        <v>5988</v>
      </c>
    </row>
    <row customHeight="1" ht="11.25">
      <c r="A599" s="0">
        <v>599</v>
      </c>
      <c r="B599" s="0" t="s">
        <v>5986</v>
      </c>
      <c r="C599" s="0" t="s">
        <v>5029</v>
      </c>
      <c r="D599" s="0" t="s">
        <v>5989</v>
      </c>
    </row>
    <row customHeight="1" ht="11.25">
      <c r="A600" s="0">
        <v>600</v>
      </c>
      <c r="B600" s="0" t="s">
        <v>5986</v>
      </c>
      <c r="C600" s="0" t="s">
        <v>5990</v>
      </c>
      <c r="D600" s="0" t="s">
        <v>5991</v>
      </c>
    </row>
    <row customHeight="1" ht="11.25">
      <c r="A601" s="0">
        <v>601</v>
      </c>
      <c r="B601" s="0" t="s">
        <v>5986</v>
      </c>
      <c r="C601" s="0" t="s">
        <v>5992</v>
      </c>
      <c r="D601" s="0" t="s">
        <v>5993</v>
      </c>
    </row>
    <row customHeight="1" ht="11.25">
      <c r="A602" s="0">
        <v>602</v>
      </c>
      <c r="B602" s="0" t="s">
        <v>5986</v>
      </c>
      <c r="C602" s="0" t="s">
        <v>5972</v>
      </c>
      <c r="D602" s="0" t="s">
        <v>5994</v>
      </c>
    </row>
    <row customHeight="1" ht="11.25">
      <c r="A603" s="0">
        <v>603</v>
      </c>
      <c r="B603" s="0" t="s">
        <v>5986</v>
      </c>
      <c r="C603" s="0" t="s">
        <v>5995</v>
      </c>
      <c r="D603" s="0" t="s">
        <v>5996</v>
      </c>
    </row>
    <row customHeight="1" ht="11.25">
      <c r="A604" s="0">
        <v>604</v>
      </c>
      <c r="B604" s="0" t="s">
        <v>5986</v>
      </c>
      <c r="C604" s="0" t="s">
        <v>5997</v>
      </c>
      <c r="D604" s="0" t="s">
        <v>5998</v>
      </c>
    </row>
    <row customHeight="1" ht="11.25">
      <c r="A605" s="0">
        <v>605</v>
      </c>
      <c r="B605" s="0" t="s">
        <v>5986</v>
      </c>
      <c r="C605" s="0" t="s">
        <v>5999</v>
      </c>
      <c r="D605" s="0" t="s">
        <v>6000</v>
      </c>
    </row>
    <row customHeight="1" ht="11.25">
      <c r="A606" s="0">
        <v>606</v>
      </c>
      <c r="B606" s="0" t="s">
        <v>5986</v>
      </c>
      <c r="C606" s="0" t="s">
        <v>6001</v>
      </c>
      <c r="D606" s="0" t="s">
        <v>6002</v>
      </c>
    </row>
    <row customHeight="1" ht="11.25">
      <c r="A607" s="0">
        <v>607</v>
      </c>
      <c r="B607" s="0" t="s">
        <v>5986</v>
      </c>
      <c r="C607" s="0" t="s">
        <v>5986</v>
      </c>
      <c r="D607" s="0" t="s">
        <v>6003</v>
      </c>
    </row>
    <row customHeight="1" ht="11.25">
      <c r="A608" s="0">
        <v>608</v>
      </c>
      <c r="B608" s="0" t="s">
        <v>5986</v>
      </c>
      <c r="C608" s="0" t="s">
        <v>6004</v>
      </c>
      <c r="D608" s="0" t="s">
        <v>6005</v>
      </c>
    </row>
    <row customHeight="1" ht="11.25">
      <c r="A609" s="0">
        <v>609</v>
      </c>
      <c r="B609" s="0" t="s">
        <v>5986</v>
      </c>
      <c r="C609" s="0" t="s">
        <v>6006</v>
      </c>
      <c r="D609" s="0" t="s">
        <v>6007</v>
      </c>
    </row>
    <row customHeight="1" ht="11.25">
      <c r="A610" s="0">
        <v>610</v>
      </c>
      <c r="B610" s="0" t="s">
        <v>5986</v>
      </c>
      <c r="C610" s="0" t="s">
        <v>5098</v>
      </c>
      <c r="D610" s="0" t="s">
        <v>6008</v>
      </c>
    </row>
    <row customHeight="1" ht="11.25">
      <c r="A611" s="0">
        <v>611</v>
      </c>
      <c r="B611" s="0" t="s">
        <v>5986</v>
      </c>
      <c r="C611" s="0" t="s">
        <v>6009</v>
      </c>
      <c r="D611" s="0" t="s">
        <v>6010</v>
      </c>
    </row>
    <row customHeight="1" ht="11.25">
      <c r="A612" s="0">
        <v>612</v>
      </c>
      <c r="B612" s="0" t="s">
        <v>5986</v>
      </c>
      <c r="C612" s="0" t="s">
        <v>6011</v>
      </c>
      <c r="D612" s="0" t="s">
        <v>6012</v>
      </c>
    </row>
    <row customHeight="1" ht="11.25">
      <c r="A613" s="0">
        <v>613</v>
      </c>
      <c r="B613" s="0" t="s">
        <v>6013</v>
      </c>
      <c r="C613" s="0" t="s">
        <v>6014</v>
      </c>
      <c r="D613" s="0" t="s">
        <v>6015</v>
      </c>
    </row>
    <row customHeight="1" ht="11.25">
      <c r="A614" s="0">
        <v>614</v>
      </c>
      <c r="B614" s="0" t="s">
        <v>6013</v>
      </c>
      <c r="C614" s="0" t="s">
        <v>6016</v>
      </c>
      <c r="D614" s="0" t="s">
        <v>6017</v>
      </c>
    </row>
    <row customHeight="1" ht="11.25">
      <c r="A615" s="0">
        <v>615</v>
      </c>
      <c r="B615" s="0" t="s">
        <v>6013</v>
      </c>
      <c r="C615" s="0" t="s">
        <v>6018</v>
      </c>
      <c r="D615" s="0" t="s">
        <v>6019</v>
      </c>
    </row>
    <row customHeight="1" ht="11.25">
      <c r="A616" s="0">
        <v>616</v>
      </c>
      <c r="B616" s="0" t="s">
        <v>6013</v>
      </c>
      <c r="C616" s="0" t="s">
        <v>5556</v>
      </c>
      <c r="D616" s="0" t="s">
        <v>6020</v>
      </c>
    </row>
    <row customHeight="1" ht="11.25">
      <c r="A617" s="0">
        <v>617</v>
      </c>
      <c r="B617" s="0" t="s">
        <v>6013</v>
      </c>
      <c r="C617" s="0" t="s">
        <v>6021</v>
      </c>
      <c r="D617" s="0" t="s">
        <v>6022</v>
      </c>
    </row>
    <row customHeight="1" ht="11.25">
      <c r="A618" s="0">
        <v>618</v>
      </c>
      <c r="B618" s="0" t="s">
        <v>6013</v>
      </c>
      <c r="C618" s="0" t="s">
        <v>5832</v>
      </c>
      <c r="D618" s="0" t="s">
        <v>6023</v>
      </c>
    </row>
    <row customHeight="1" ht="11.25">
      <c r="A619" s="0">
        <v>619</v>
      </c>
      <c r="B619" s="0" t="s">
        <v>6013</v>
      </c>
      <c r="C619" s="0" t="s">
        <v>6013</v>
      </c>
      <c r="D619" s="0" t="s">
        <v>6024</v>
      </c>
    </row>
    <row customHeight="1" ht="11.25">
      <c r="A620" s="0">
        <v>620</v>
      </c>
      <c r="B620" s="0" t="s">
        <v>6013</v>
      </c>
      <c r="C620" s="0" t="s">
        <v>6025</v>
      </c>
      <c r="D620" s="0" t="s">
        <v>6026</v>
      </c>
    </row>
    <row customHeight="1" ht="11.25">
      <c r="A621" s="0">
        <v>621</v>
      </c>
      <c r="B621" s="0" t="s">
        <v>6027</v>
      </c>
      <c r="C621" s="0" t="s">
        <v>6028</v>
      </c>
      <c r="D621" s="0" t="s">
        <v>6029</v>
      </c>
    </row>
    <row customHeight="1" ht="11.25">
      <c r="A622" s="0">
        <v>622</v>
      </c>
      <c r="B622" s="0" t="s">
        <v>6027</v>
      </c>
      <c r="C622" s="0" t="s">
        <v>4994</v>
      </c>
      <c r="D622" s="0" t="s">
        <v>6030</v>
      </c>
    </row>
    <row customHeight="1" ht="11.25">
      <c r="A623" s="0">
        <v>623</v>
      </c>
      <c r="B623" s="0" t="s">
        <v>6027</v>
      </c>
      <c r="C623" s="0" t="s">
        <v>6031</v>
      </c>
      <c r="D623" s="0" t="s">
        <v>6032</v>
      </c>
    </row>
    <row customHeight="1" ht="11.25">
      <c r="A624" s="0">
        <v>624</v>
      </c>
      <c r="B624" s="0" t="s">
        <v>6027</v>
      </c>
      <c r="C624" s="0" t="s">
        <v>6033</v>
      </c>
      <c r="D624" s="0" t="s">
        <v>6034</v>
      </c>
    </row>
    <row customHeight="1" ht="11.25">
      <c r="A625" s="0">
        <v>625</v>
      </c>
      <c r="B625" s="0" t="s">
        <v>6027</v>
      </c>
      <c r="C625" s="0" t="s">
        <v>6035</v>
      </c>
      <c r="D625" s="0" t="s">
        <v>6036</v>
      </c>
    </row>
    <row customHeight="1" ht="11.25">
      <c r="A626" s="0">
        <v>626</v>
      </c>
      <c r="B626" s="0" t="s">
        <v>6027</v>
      </c>
      <c r="C626" s="0" t="s">
        <v>6037</v>
      </c>
      <c r="D626" s="0" t="s">
        <v>6038</v>
      </c>
    </row>
    <row customHeight="1" ht="11.25">
      <c r="A627" s="0">
        <v>627</v>
      </c>
      <c r="B627" s="0" t="s">
        <v>6027</v>
      </c>
      <c r="C627" s="0" t="s">
        <v>6039</v>
      </c>
      <c r="D627" s="0" t="s">
        <v>6040</v>
      </c>
    </row>
    <row customHeight="1" ht="11.25">
      <c r="A628" s="0">
        <v>628</v>
      </c>
      <c r="B628" s="0" t="s">
        <v>6027</v>
      </c>
      <c r="C628" s="0" t="s">
        <v>6027</v>
      </c>
      <c r="D628" s="0" t="s">
        <v>6041</v>
      </c>
    </row>
    <row customHeight="1" ht="11.25">
      <c r="A629" s="0">
        <v>629</v>
      </c>
      <c r="B629" s="0" t="s">
        <v>6027</v>
      </c>
      <c r="C629" s="0" t="s">
        <v>6042</v>
      </c>
      <c r="D629" s="0" t="s">
        <v>6043</v>
      </c>
    </row>
    <row customHeight="1" ht="11.25">
      <c r="A630" s="0">
        <v>630</v>
      </c>
      <c r="B630" s="0" t="s">
        <v>6027</v>
      </c>
      <c r="C630" s="0" t="s">
        <v>6044</v>
      </c>
      <c r="D630" s="0" t="s">
        <v>6045</v>
      </c>
    </row>
    <row customHeight="1" ht="11.25">
      <c r="A631" s="0">
        <v>631</v>
      </c>
      <c r="B631" s="0" t="s">
        <v>6046</v>
      </c>
      <c r="C631" s="0" t="s">
        <v>4899</v>
      </c>
      <c r="D631" s="0" t="s">
        <v>6047</v>
      </c>
    </row>
    <row customHeight="1" ht="11.25">
      <c r="A632" s="0">
        <v>632</v>
      </c>
      <c r="B632" s="0" t="s">
        <v>6046</v>
      </c>
      <c r="C632" s="0" t="s">
        <v>6048</v>
      </c>
      <c r="D632" s="0" t="s">
        <v>6049</v>
      </c>
    </row>
    <row customHeight="1" ht="11.25">
      <c r="A633" s="0">
        <v>633</v>
      </c>
      <c r="B633" s="0" t="s">
        <v>6046</v>
      </c>
      <c r="C633" s="0" t="s">
        <v>6050</v>
      </c>
      <c r="D633" s="0" t="s">
        <v>6051</v>
      </c>
    </row>
    <row customHeight="1" ht="11.25">
      <c r="A634" s="0">
        <v>634</v>
      </c>
      <c r="B634" s="0" t="s">
        <v>6046</v>
      </c>
      <c r="C634" s="0" t="s">
        <v>6052</v>
      </c>
      <c r="D634" s="0" t="s">
        <v>6053</v>
      </c>
    </row>
    <row customHeight="1" ht="11.25">
      <c r="A635" s="0">
        <v>635</v>
      </c>
      <c r="B635" s="0" t="s">
        <v>6046</v>
      </c>
      <c r="C635" s="0" t="s">
        <v>6054</v>
      </c>
      <c r="D635" s="0" t="s">
        <v>6055</v>
      </c>
    </row>
    <row customHeight="1" ht="11.25">
      <c r="A636" s="0">
        <v>636</v>
      </c>
      <c r="B636" s="0" t="s">
        <v>6046</v>
      </c>
      <c r="C636" s="0" t="s">
        <v>6056</v>
      </c>
      <c r="D636" s="0" t="s">
        <v>6057</v>
      </c>
    </row>
    <row customHeight="1" ht="11.25">
      <c r="A637" s="0">
        <v>637</v>
      </c>
      <c r="B637" s="0" t="s">
        <v>6046</v>
      </c>
      <c r="C637" s="0" t="s">
        <v>6058</v>
      </c>
      <c r="D637" s="0" t="s">
        <v>6059</v>
      </c>
    </row>
    <row customHeight="1" ht="11.25">
      <c r="A638" s="0">
        <v>638</v>
      </c>
      <c r="B638" s="0" t="s">
        <v>6046</v>
      </c>
      <c r="C638" s="0" t="s">
        <v>5656</v>
      </c>
      <c r="D638" s="0" t="s">
        <v>6060</v>
      </c>
    </row>
    <row customHeight="1" ht="11.25">
      <c r="A639" s="0">
        <v>639</v>
      </c>
      <c r="B639" s="0" t="s">
        <v>6046</v>
      </c>
      <c r="C639" s="0" t="s">
        <v>6061</v>
      </c>
      <c r="D639" s="0" t="s">
        <v>6062</v>
      </c>
    </row>
    <row customHeight="1" ht="11.25">
      <c r="A640" s="0">
        <v>640</v>
      </c>
      <c r="B640" s="0" t="s">
        <v>6046</v>
      </c>
      <c r="C640" s="0" t="s">
        <v>6063</v>
      </c>
      <c r="D640" s="0" t="s">
        <v>6064</v>
      </c>
    </row>
    <row customHeight="1" ht="11.25">
      <c r="A641" s="0">
        <v>641</v>
      </c>
      <c r="B641" s="0" t="s">
        <v>6046</v>
      </c>
      <c r="C641" s="0" t="s">
        <v>5980</v>
      </c>
      <c r="D641" s="0" t="s">
        <v>6065</v>
      </c>
    </row>
    <row customHeight="1" ht="11.25">
      <c r="A642" s="0">
        <v>642</v>
      </c>
      <c r="B642" s="0" t="s">
        <v>6046</v>
      </c>
      <c r="C642" s="0" t="s">
        <v>6046</v>
      </c>
      <c r="D642" s="0" t="s">
        <v>6066</v>
      </c>
    </row>
    <row customHeight="1" ht="11.25">
      <c r="A643" s="0">
        <v>643</v>
      </c>
      <c r="B643" s="0" t="s">
        <v>6046</v>
      </c>
      <c r="C643" s="0" t="s">
        <v>6067</v>
      </c>
      <c r="D643" s="0" t="s">
        <v>6068</v>
      </c>
    </row>
    <row customHeight="1" ht="11.25">
      <c r="A644" s="0">
        <v>644</v>
      </c>
      <c r="B644" s="0" t="s">
        <v>6046</v>
      </c>
      <c r="C644" s="0" t="s">
        <v>6069</v>
      </c>
      <c r="D644" s="0" t="s">
        <v>6070</v>
      </c>
    </row>
    <row customHeight="1" ht="11.25">
      <c r="A645" s="0">
        <v>645</v>
      </c>
      <c r="B645" s="0" t="s">
        <v>6071</v>
      </c>
      <c r="C645" s="0" t="s">
        <v>6072</v>
      </c>
      <c r="D645" s="0" t="s">
        <v>6073</v>
      </c>
    </row>
    <row customHeight="1" ht="11.25">
      <c r="A646" s="0">
        <v>646</v>
      </c>
      <c r="B646" s="0" t="s">
        <v>6071</v>
      </c>
      <c r="C646" s="0" t="s">
        <v>6074</v>
      </c>
      <c r="D646" s="0" t="s">
        <v>6075</v>
      </c>
    </row>
    <row customHeight="1" ht="11.25">
      <c r="A647" s="0">
        <v>647</v>
      </c>
      <c r="B647" s="0" t="s">
        <v>6071</v>
      </c>
      <c r="C647" s="0" t="s">
        <v>6076</v>
      </c>
      <c r="D647" s="0" t="s">
        <v>6077</v>
      </c>
    </row>
    <row customHeight="1" ht="11.25">
      <c r="A648" s="0">
        <v>648</v>
      </c>
      <c r="B648" s="0" t="s">
        <v>6071</v>
      </c>
      <c r="C648" s="0" t="s">
        <v>6078</v>
      </c>
      <c r="D648" s="0" t="s">
        <v>6079</v>
      </c>
    </row>
    <row customHeight="1" ht="11.25">
      <c r="A649" s="0">
        <v>649</v>
      </c>
      <c r="B649" s="0" t="s">
        <v>6071</v>
      </c>
      <c r="C649" s="0" t="s">
        <v>6080</v>
      </c>
      <c r="D649" s="0" t="s">
        <v>6081</v>
      </c>
    </row>
    <row customHeight="1" ht="11.25">
      <c r="A650" s="0">
        <v>650</v>
      </c>
      <c r="B650" s="0" t="s">
        <v>6071</v>
      </c>
      <c r="C650" s="0" t="s">
        <v>6082</v>
      </c>
      <c r="D650" s="0" t="s">
        <v>6083</v>
      </c>
    </row>
    <row customHeight="1" ht="11.25">
      <c r="A651" s="0">
        <v>651</v>
      </c>
      <c r="B651" s="0" t="s">
        <v>6071</v>
      </c>
      <c r="C651" s="0" t="s">
        <v>6084</v>
      </c>
      <c r="D651" s="0" t="s">
        <v>6085</v>
      </c>
    </row>
    <row customHeight="1" ht="11.25">
      <c r="A652" s="0">
        <v>652</v>
      </c>
      <c r="B652" s="0" t="s">
        <v>6071</v>
      </c>
      <c r="C652" s="0" t="s">
        <v>5832</v>
      </c>
      <c r="D652" s="0" t="s">
        <v>6086</v>
      </c>
    </row>
    <row customHeight="1" ht="11.25">
      <c r="A653" s="0">
        <v>653</v>
      </c>
      <c r="B653" s="0" t="s">
        <v>6071</v>
      </c>
      <c r="C653" s="0" t="s">
        <v>6087</v>
      </c>
      <c r="D653" s="0" t="s">
        <v>6088</v>
      </c>
    </row>
    <row customHeight="1" ht="11.25">
      <c r="A654" s="0">
        <v>654</v>
      </c>
      <c r="B654" s="0" t="s">
        <v>6071</v>
      </c>
      <c r="C654" s="0" t="s">
        <v>6071</v>
      </c>
      <c r="D654" s="0" t="s">
        <v>6089</v>
      </c>
    </row>
    <row customHeight="1" ht="11.25">
      <c r="A655" s="0">
        <v>655</v>
      </c>
      <c r="B655" s="0" t="s">
        <v>6071</v>
      </c>
      <c r="C655" s="0" t="s">
        <v>6090</v>
      </c>
      <c r="D655" s="0" t="s">
        <v>6091</v>
      </c>
    </row>
    <row customHeight="1" ht="11.25">
      <c r="A656" s="0">
        <v>656</v>
      </c>
      <c r="B656" s="0" t="s">
        <v>6092</v>
      </c>
      <c r="C656" s="0" t="s">
        <v>6093</v>
      </c>
      <c r="D656" s="0" t="s">
        <v>6094</v>
      </c>
    </row>
    <row customHeight="1" ht="11.25">
      <c r="A657" s="0">
        <v>657</v>
      </c>
      <c r="B657" s="0" t="s">
        <v>6092</v>
      </c>
      <c r="C657" s="0" t="s">
        <v>6095</v>
      </c>
      <c r="D657" s="0" t="s">
        <v>6096</v>
      </c>
    </row>
    <row customHeight="1" ht="11.25">
      <c r="A658" s="0">
        <v>658</v>
      </c>
      <c r="B658" s="0" t="s">
        <v>6092</v>
      </c>
      <c r="C658" s="0" t="s">
        <v>4865</v>
      </c>
      <c r="D658" s="0" t="s">
        <v>6097</v>
      </c>
    </row>
    <row customHeight="1" ht="11.25">
      <c r="A659" s="0">
        <v>659</v>
      </c>
      <c r="B659" s="0" t="s">
        <v>6092</v>
      </c>
      <c r="C659" s="0" t="s">
        <v>6098</v>
      </c>
      <c r="D659" s="0" t="s">
        <v>6099</v>
      </c>
    </row>
    <row customHeight="1" ht="11.25">
      <c r="A660" s="0">
        <v>660</v>
      </c>
      <c r="B660" s="0" t="s">
        <v>6092</v>
      </c>
      <c r="C660" s="0" t="s">
        <v>6100</v>
      </c>
      <c r="D660" s="0" t="s">
        <v>6101</v>
      </c>
    </row>
    <row customHeight="1" ht="11.25">
      <c r="A661" s="0">
        <v>661</v>
      </c>
      <c r="B661" s="0" t="s">
        <v>6092</v>
      </c>
      <c r="C661" s="0" t="s">
        <v>6102</v>
      </c>
      <c r="D661" s="0" t="s">
        <v>6103</v>
      </c>
    </row>
    <row customHeight="1" ht="11.25">
      <c r="A662" s="0">
        <v>662</v>
      </c>
      <c r="B662" s="0" t="s">
        <v>6092</v>
      </c>
      <c r="C662" s="0" t="s">
        <v>6104</v>
      </c>
      <c r="D662" s="0" t="s">
        <v>6105</v>
      </c>
    </row>
    <row customHeight="1" ht="11.25">
      <c r="A663" s="0">
        <v>663</v>
      </c>
      <c r="B663" s="0" t="s">
        <v>6092</v>
      </c>
      <c r="C663" s="0" t="s">
        <v>6106</v>
      </c>
      <c r="D663" s="0" t="s">
        <v>6107</v>
      </c>
    </row>
    <row customHeight="1" ht="11.25">
      <c r="A664" s="0">
        <v>664</v>
      </c>
      <c r="B664" s="0" t="s">
        <v>6092</v>
      </c>
      <c r="C664" s="0" t="s">
        <v>6108</v>
      </c>
      <c r="D664" s="0" t="s">
        <v>6109</v>
      </c>
    </row>
    <row customHeight="1" ht="11.25">
      <c r="A665" s="0">
        <v>665</v>
      </c>
      <c r="B665" s="0" t="s">
        <v>6092</v>
      </c>
      <c r="C665" s="0" t="s">
        <v>6110</v>
      </c>
      <c r="D665" s="0" t="s">
        <v>6111</v>
      </c>
    </row>
    <row customHeight="1" ht="11.25">
      <c r="A666" s="0">
        <v>666</v>
      </c>
      <c r="B666" s="0" t="s">
        <v>6092</v>
      </c>
      <c r="C666" s="0" t="s">
        <v>6092</v>
      </c>
      <c r="D666" s="0" t="s">
        <v>6112</v>
      </c>
    </row>
    <row customHeight="1" ht="11.25">
      <c r="A667" s="0">
        <v>667</v>
      </c>
      <c r="B667" s="0" t="s">
        <v>6092</v>
      </c>
      <c r="C667" s="0" t="s">
        <v>6113</v>
      </c>
      <c r="D667" s="0" t="s">
        <v>6114</v>
      </c>
    </row>
    <row customHeight="1" ht="11.25">
      <c r="A668" s="0">
        <v>668</v>
      </c>
      <c r="B668" s="0" t="s">
        <v>6092</v>
      </c>
      <c r="C668" s="0" t="s">
        <v>6115</v>
      </c>
      <c r="D668" s="0" t="s">
        <v>6116</v>
      </c>
    </row>
    <row customHeight="1" ht="11.25">
      <c r="A669" s="0">
        <v>669</v>
      </c>
      <c r="B669" s="0" t="s">
        <v>6117</v>
      </c>
      <c r="C669" s="0" t="s">
        <v>4965</v>
      </c>
      <c r="D669" s="0" t="s">
        <v>6118</v>
      </c>
    </row>
    <row customHeight="1" ht="11.25">
      <c r="A670" s="0">
        <v>670</v>
      </c>
      <c r="B670" s="0" t="s">
        <v>6117</v>
      </c>
      <c r="C670" s="0" t="s">
        <v>5029</v>
      </c>
      <c r="D670" s="0" t="s">
        <v>6119</v>
      </c>
    </row>
    <row customHeight="1" ht="11.25">
      <c r="A671" s="0">
        <v>671</v>
      </c>
      <c r="B671" s="0" t="s">
        <v>6117</v>
      </c>
      <c r="C671" s="0" t="s">
        <v>4875</v>
      </c>
      <c r="D671" s="0" t="s">
        <v>6120</v>
      </c>
    </row>
    <row customHeight="1" ht="11.25">
      <c r="A672" s="0">
        <v>672</v>
      </c>
      <c r="B672" s="0" t="s">
        <v>6117</v>
      </c>
      <c r="C672" s="0" t="s">
        <v>6121</v>
      </c>
      <c r="D672" s="0" t="s">
        <v>6122</v>
      </c>
    </row>
    <row customHeight="1" ht="11.25">
      <c r="A673" s="0">
        <v>673</v>
      </c>
      <c r="B673" s="0" t="s">
        <v>6117</v>
      </c>
      <c r="C673" s="0" t="s">
        <v>5332</v>
      </c>
      <c r="D673" s="0" t="s">
        <v>6123</v>
      </c>
    </row>
    <row customHeight="1" ht="11.25">
      <c r="A674" s="0">
        <v>674</v>
      </c>
      <c r="B674" s="0" t="s">
        <v>6117</v>
      </c>
      <c r="C674" s="0" t="s">
        <v>6124</v>
      </c>
      <c r="D674" s="0" t="s">
        <v>6125</v>
      </c>
    </row>
    <row customHeight="1" ht="11.25">
      <c r="A675" s="0">
        <v>675</v>
      </c>
      <c r="B675" s="0" t="s">
        <v>6117</v>
      </c>
      <c r="C675" s="0" t="s">
        <v>6126</v>
      </c>
      <c r="D675" s="0" t="s">
        <v>6127</v>
      </c>
    </row>
    <row customHeight="1" ht="11.25">
      <c r="A676" s="0">
        <v>676</v>
      </c>
      <c r="B676" s="0" t="s">
        <v>6117</v>
      </c>
      <c r="C676" s="0" t="s">
        <v>6128</v>
      </c>
      <c r="D676" s="0" t="s">
        <v>6129</v>
      </c>
    </row>
    <row customHeight="1" ht="11.25">
      <c r="A677" s="0">
        <v>677</v>
      </c>
      <c r="B677" s="0" t="s">
        <v>6117</v>
      </c>
      <c r="C677" s="0" t="s">
        <v>6117</v>
      </c>
      <c r="D677" s="0" t="s">
        <v>6130</v>
      </c>
    </row>
    <row customHeight="1" ht="11.25">
      <c r="A678" s="0">
        <v>678</v>
      </c>
      <c r="B678" s="0" t="s">
        <v>6117</v>
      </c>
      <c r="C678" s="0" t="s">
        <v>6044</v>
      </c>
      <c r="D678" s="0" t="s">
        <v>6131</v>
      </c>
    </row>
    <row customHeight="1" ht="11.25">
      <c r="A679" s="0">
        <v>679</v>
      </c>
      <c r="B679" s="0" t="s">
        <v>6132</v>
      </c>
      <c r="C679" s="0" t="s">
        <v>6133</v>
      </c>
      <c r="D679" s="0" t="s">
        <v>6134</v>
      </c>
    </row>
    <row customHeight="1" ht="11.25">
      <c r="A680" s="0">
        <v>680</v>
      </c>
      <c r="B680" s="0" t="s">
        <v>6132</v>
      </c>
      <c r="C680" s="0" t="s">
        <v>6135</v>
      </c>
      <c r="D680" s="0" t="s">
        <v>6136</v>
      </c>
    </row>
    <row customHeight="1" ht="11.25">
      <c r="A681" s="0">
        <v>681</v>
      </c>
      <c r="B681" s="0" t="s">
        <v>6132</v>
      </c>
      <c r="C681" s="0" t="s">
        <v>6137</v>
      </c>
      <c r="D681" s="0" t="s">
        <v>6138</v>
      </c>
    </row>
    <row customHeight="1" ht="11.25">
      <c r="A682" s="0">
        <v>682</v>
      </c>
      <c r="B682" s="0" t="s">
        <v>6132</v>
      </c>
      <c r="C682" s="0" t="s">
        <v>6139</v>
      </c>
      <c r="D682" s="0" t="s">
        <v>6140</v>
      </c>
    </row>
    <row customHeight="1" ht="11.25">
      <c r="A683" s="0">
        <v>683</v>
      </c>
      <c r="B683" s="0" t="s">
        <v>6132</v>
      </c>
      <c r="C683" s="0" t="s">
        <v>6141</v>
      </c>
      <c r="D683" s="0" t="s">
        <v>6142</v>
      </c>
    </row>
    <row customHeight="1" ht="11.25">
      <c r="A684" s="0">
        <v>684</v>
      </c>
      <c r="B684" s="0" t="s">
        <v>6132</v>
      </c>
      <c r="C684" s="0" t="s">
        <v>6143</v>
      </c>
      <c r="D684" s="0" t="s">
        <v>6144</v>
      </c>
    </row>
    <row customHeight="1" ht="11.25">
      <c r="A685" s="0">
        <v>685</v>
      </c>
      <c r="B685" s="0" t="s">
        <v>6132</v>
      </c>
      <c r="C685" s="0" t="s">
        <v>6145</v>
      </c>
      <c r="D685" s="0" t="s">
        <v>6146</v>
      </c>
    </row>
    <row customHeight="1" ht="11.25">
      <c r="A686" s="0">
        <v>686</v>
      </c>
      <c r="B686" s="0" t="s">
        <v>6132</v>
      </c>
      <c r="C686" s="0" t="s">
        <v>6147</v>
      </c>
      <c r="D686" s="0" t="s">
        <v>6148</v>
      </c>
    </row>
    <row customHeight="1" ht="11.25">
      <c r="A687" s="0">
        <v>687</v>
      </c>
      <c r="B687" s="0" t="s">
        <v>6132</v>
      </c>
      <c r="C687" s="0" t="s">
        <v>6132</v>
      </c>
      <c r="D687" s="0" t="s">
        <v>6149</v>
      </c>
    </row>
    <row customHeight="1" ht="11.25">
      <c r="A688" s="0">
        <v>688</v>
      </c>
      <c r="B688" s="0" t="s">
        <v>6132</v>
      </c>
      <c r="C688" s="0" t="s">
        <v>6150</v>
      </c>
      <c r="D688" s="0" t="s">
        <v>6151</v>
      </c>
    </row>
    <row customHeight="1" ht="11.25">
      <c r="A689" s="0">
        <v>689</v>
      </c>
      <c r="B689" s="0" t="s">
        <v>6152</v>
      </c>
      <c r="C689" s="0" t="s">
        <v>6153</v>
      </c>
      <c r="D689" s="0" t="s">
        <v>6154</v>
      </c>
    </row>
    <row customHeight="1" ht="11.25">
      <c r="A690" s="0">
        <v>690</v>
      </c>
      <c r="B690" s="0" t="s">
        <v>6152</v>
      </c>
      <c r="C690" s="0" t="s">
        <v>5598</v>
      </c>
      <c r="D690" s="0" t="s">
        <v>6155</v>
      </c>
    </row>
    <row customHeight="1" ht="11.25">
      <c r="A691" s="0">
        <v>691</v>
      </c>
      <c r="B691" s="0" t="s">
        <v>6152</v>
      </c>
      <c r="C691" s="0" t="s">
        <v>6156</v>
      </c>
      <c r="D691" s="0" t="s">
        <v>6157</v>
      </c>
    </row>
    <row customHeight="1" ht="11.25">
      <c r="A692" s="0">
        <v>692</v>
      </c>
      <c r="B692" s="0" t="s">
        <v>6152</v>
      </c>
      <c r="C692" s="0" t="s">
        <v>6158</v>
      </c>
      <c r="D692" s="0" t="s">
        <v>6159</v>
      </c>
    </row>
    <row customHeight="1" ht="11.25">
      <c r="A693" s="0">
        <v>693</v>
      </c>
      <c r="B693" s="0" t="s">
        <v>6152</v>
      </c>
      <c r="C693" s="0" t="s">
        <v>5090</v>
      </c>
      <c r="D693" s="0" t="s">
        <v>6160</v>
      </c>
    </row>
    <row customHeight="1" ht="11.25">
      <c r="A694" s="0">
        <v>694</v>
      </c>
      <c r="B694" s="0" t="s">
        <v>6152</v>
      </c>
      <c r="C694" s="0" t="s">
        <v>6161</v>
      </c>
      <c r="D694" s="0" t="s">
        <v>6162</v>
      </c>
    </row>
    <row customHeight="1" ht="11.25">
      <c r="A695" s="0">
        <v>695</v>
      </c>
      <c r="B695" s="0" t="s">
        <v>6152</v>
      </c>
      <c r="C695" s="0" t="s">
        <v>6135</v>
      </c>
      <c r="D695" s="0" t="s">
        <v>6163</v>
      </c>
    </row>
    <row customHeight="1" ht="11.25">
      <c r="A696" s="0">
        <v>696</v>
      </c>
      <c r="B696" s="0" t="s">
        <v>6152</v>
      </c>
      <c r="C696" s="0" t="s">
        <v>6164</v>
      </c>
      <c r="D696" s="0" t="s">
        <v>6165</v>
      </c>
    </row>
    <row customHeight="1" ht="11.25">
      <c r="A697" s="0">
        <v>697</v>
      </c>
      <c r="B697" s="0" t="s">
        <v>6152</v>
      </c>
      <c r="C697" s="0" t="s">
        <v>6166</v>
      </c>
      <c r="D697" s="0" t="s">
        <v>6167</v>
      </c>
    </row>
    <row customHeight="1" ht="11.25">
      <c r="A698" s="0">
        <v>698</v>
      </c>
      <c r="B698" s="0" t="s">
        <v>6152</v>
      </c>
      <c r="C698" s="0" t="s">
        <v>6168</v>
      </c>
      <c r="D698" s="0" t="s">
        <v>6169</v>
      </c>
    </row>
    <row customHeight="1" ht="11.25">
      <c r="A699" s="0">
        <v>699</v>
      </c>
      <c r="B699" s="0" t="s">
        <v>6152</v>
      </c>
      <c r="C699" s="0" t="s">
        <v>4954</v>
      </c>
      <c r="D699" s="0" t="s">
        <v>6170</v>
      </c>
    </row>
    <row customHeight="1" ht="11.25">
      <c r="A700" s="0">
        <v>700</v>
      </c>
      <c r="B700" s="0" t="s">
        <v>6152</v>
      </c>
      <c r="C700" s="0" t="s">
        <v>6171</v>
      </c>
      <c r="D700" s="0" t="s">
        <v>6172</v>
      </c>
    </row>
    <row customHeight="1" ht="11.25">
      <c r="A701" s="0">
        <v>701</v>
      </c>
      <c r="B701" s="0" t="s">
        <v>6152</v>
      </c>
      <c r="C701" s="0" t="s">
        <v>5707</v>
      </c>
      <c r="D701" s="0" t="s">
        <v>6173</v>
      </c>
    </row>
    <row customHeight="1" ht="11.25">
      <c r="A702" s="0">
        <v>702</v>
      </c>
      <c r="B702" s="0" t="s">
        <v>6152</v>
      </c>
      <c r="C702" s="0" t="s">
        <v>6174</v>
      </c>
      <c r="D702" s="0" t="s">
        <v>6175</v>
      </c>
    </row>
    <row customHeight="1" ht="11.25">
      <c r="A703" s="0">
        <v>703</v>
      </c>
      <c r="B703" s="0" t="s">
        <v>6152</v>
      </c>
      <c r="C703" s="0" t="s">
        <v>6176</v>
      </c>
      <c r="D703" s="0" t="s">
        <v>6177</v>
      </c>
    </row>
    <row customHeight="1" ht="11.25">
      <c r="A704" s="0">
        <v>704</v>
      </c>
      <c r="B704" s="0" t="s">
        <v>6152</v>
      </c>
      <c r="C704" s="0" t="s">
        <v>6178</v>
      </c>
      <c r="D704" s="0" t="s">
        <v>6179</v>
      </c>
    </row>
    <row customHeight="1" ht="11.25">
      <c r="A705" s="0">
        <v>705</v>
      </c>
      <c r="B705" s="0" t="s">
        <v>6152</v>
      </c>
      <c r="C705" s="0" t="s">
        <v>6180</v>
      </c>
      <c r="D705" s="0" t="s">
        <v>6181</v>
      </c>
    </row>
    <row customHeight="1" ht="11.25">
      <c r="A706" s="0">
        <v>706</v>
      </c>
      <c r="B706" s="0" t="s">
        <v>6152</v>
      </c>
      <c r="C706" s="0" t="s">
        <v>6182</v>
      </c>
      <c r="D706" s="0" t="s">
        <v>6183</v>
      </c>
    </row>
    <row customHeight="1" ht="11.25">
      <c r="A707" s="0">
        <v>707</v>
      </c>
      <c r="B707" s="0" t="s">
        <v>6152</v>
      </c>
      <c r="C707" s="0" t="s">
        <v>6152</v>
      </c>
      <c r="D707" s="0" t="s">
        <v>6184</v>
      </c>
    </row>
    <row customHeight="1" ht="11.25">
      <c r="A708" s="0">
        <v>708</v>
      </c>
      <c r="B708" s="0" t="s">
        <v>6152</v>
      </c>
      <c r="C708" s="0" t="s">
        <v>6185</v>
      </c>
      <c r="D708" s="0" t="s">
        <v>6186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362DA-C77D-812E-2EA4-9433B1BFDE3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329" width="9.140625"/>
    <col min="2" max="2" style="8329" width="84.28125" customWidth="1"/>
    <col min="3" max="3" style="8329" width="9.140625"/>
  </cols>
  <sheetData>
    <row customHeight="1" ht="11.25">
      <c r="A1" s="948" t="s">
        <v>6187</v>
      </c>
      <c r="B1" s="948" t="s">
        <v>6188</v>
      </c>
      <c r="C1" s="948" t="s">
        <v>1265</v>
      </c>
    </row>
    <row customHeight="1" ht="11.25">
      <c r="A2" s="948">
        <v>4189678</v>
      </c>
      <c r="B2" s="948" t="s">
        <v>6189</v>
      </c>
      <c r="C2" s="948" t="s">
        <v>6190</v>
      </c>
    </row>
    <row customHeight="1" ht="11.25">
      <c r="A3" s="948">
        <v>4190415</v>
      </c>
      <c r="B3" s="948" t="s">
        <v>6191</v>
      </c>
      <c r="C3" s="948" t="s">
        <v>6190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ED278-953F-C498-44DC-E6A7D8EDAA3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333" width="38.421875" customWidth="1"/>
    <col min="2" max="5" style="8333" width="9.140625"/>
  </cols>
  <sheetData>
    <row customHeight="1" ht="15">
      <c r="A1" s="276" t="s">
        <v>6192</v>
      </c>
      <c r="B1" s="276" t="s">
        <v>6193</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F8F88-540E-1985-B79D-9D2144EB357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6194</v>
      </c>
      <c r="B1" s="0" t="b">
        <v>1</v>
      </c>
    </row>
    <row customHeight="1" ht="11.25">
      <c r="A2" s="0" t="s">
        <v>6195</v>
      </c>
      <c r="B2" s="0" t="b">
        <v>0</v>
      </c>
    </row>
    <row customHeight="1" ht="11.25">
      <c r="A3" s="0" t="s">
        <v>6196</v>
      </c>
      <c r="B3" s="0" t="b">
        <v>1</v>
      </c>
    </row>
    <row customHeight="1" ht="11.25">
      <c r="A4" s="0" t="s">
        <v>6197</v>
      </c>
      <c r="B4" s="0" t="b">
        <v>0</v>
      </c>
    </row>
    <row customHeight="1" ht="11.25">
      <c r="A5" s="0" t="s">
        <v>6198</v>
      </c>
      <c r="B5" s="0" t="b">
        <v>0</v>
      </c>
    </row>
    <row customHeight="1" ht="11.25">
      <c r="A6" s="0" t="s">
        <v>6199</v>
      </c>
      <c r="B6" s="0" t="b">
        <v>0</v>
      </c>
    </row>
    <row customHeight="1" ht="11.25">
      <c r="A7" s="0" t="s">
        <v>6200</v>
      </c>
      <c r="B7" s="0" t="b">
        <v>0</v>
      </c>
    </row>
    <row customHeight="1" ht="11.25">
      <c r="A8" s="0" t="s">
        <v>6201</v>
      </c>
      <c r="B8" s="0" t="b">
        <v>0</v>
      </c>
    </row>
    <row customHeight="1" ht="11.25">
      <c r="A9" s="0" t="s">
        <v>6202</v>
      </c>
      <c r="B9" s="0" t="b">
        <v>0</v>
      </c>
    </row>
    <row customHeight="1" ht="11.25">
      <c r="A10" s="0" t="s">
        <v>6203</v>
      </c>
      <c r="B10" s="0" t="b">
        <v>0</v>
      </c>
    </row>
    <row customHeight="1" ht="11.25">
      <c r="A11" s="0" t="s">
        <v>6204</v>
      </c>
      <c r="B11" s="0" t="b">
        <v>0</v>
      </c>
    </row>
    <row customHeight="1" ht="11.25">
      <c r="A12" s="0" t="s">
        <v>6205</v>
      </c>
      <c r="B12" s="0" t="b">
        <v>1</v>
      </c>
    </row>
    <row customHeight="1" ht="11.25">
      <c r="A13" s="0" t="s">
        <v>6206</v>
      </c>
      <c r="B13" s="0" t="b">
        <v>0</v>
      </c>
    </row>
    <row customHeight="1" ht="11.25">
      <c r="A14" s="0" t="s">
        <v>6207</v>
      </c>
      <c r="B14" s="0" t="b">
        <v>0</v>
      </c>
    </row>
    <row customHeight="1" ht="11.25">
      <c r="A15" s="0" t="s">
        <v>6208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C0CEF-E519-A238-B923-.A4F9E45011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555"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AF039-6741-7217-F234-D55B5BAEF4F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737" width="36.28125" customWidth="1"/>
    <col min="2" max="2" style="5737" width="21.140625" customWidth="1"/>
  </cols>
  <sheetData>
    <row customHeight="1" ht="11.25">
      <c r="A1" s="180" t="s">
        <v>6209</v>
      </c>
      <c r="B1" s="180" t="s">
        <v>6210</v>
      </c>
    </row>
    <row customHeight="1" ht="11.25">
      <c r="A2" s="175" t="s">
        <v>6211</v>
      </c>
      <c r="B2" s="175" t="s">
        <v>6212</v>
      </c>
    </row>
    <row customHeight="1" ht="11.25">
      <c r="A3" s="175" t="s">
        <v>6213</v>
      </c>
      <c r="B3" s="175" t="s">
        <v>6214</v>
      </c>
    </row>
    <row customHeight="1" ht="11.25">
      <c r="A4" s="175" t="s">
        <v>6215</v>
      </c>
      <c r="B4" s="175" t="s">
        <v>6216</v>
      </c>
    </row>
    <row customHeight="1" ht="11.25">
      <c r="A5" s="175" t="s">
        <v>6217</v>
      </c>
      <c r="B5" s="175" t="s">
        <v>6218</v>
      </c>
    </row>
    <row customHeight="1" ht="11.25">
      <c r="A6" s="175" t="s">
        <v>6219</v>
      </c>
      <c r="B6" s="175" t="s">
        <v>6220</v>
      </c>
    </row>
    <row customHeight="1" ht="11.25">
      <c r="A7" s="175" t="s">
        <v>6221</v>
      </c>
      <c r="B7" s="175" t="s">
        <v>6222</v>
      </c>
    </row>
    <row customHeight="1" ht="11.25">
      <c r="A8" s="175" t="s">
        <v>6223</v>
      </c>
      <c r="B8" s="175" t="s">
        <v>6224</v>
      </c>
    </row>
    <row customHeight="1" ht="11.25">
      <c r="A9" s="175" t="s">
        <v>6225</v>
      </c>
      <c r="B9" s="175" t="s">
        <v>6226</v>
      </c>
    </row>
    <row customHeight="1" ht="11.25">
      <c r="A10" s="175" t="s">
        <v>6227</v>
      </c>
      <c r="B10" s="175" t="s">
        <v>6228</v>
      </c>
    </row>
    <row customHeight="1" ht="11.25">
      <c r="A11" s="175" t="s">
        <v>6229</v>
      </c>
      <c r="B11" s="175" t="s">
        <v>6230</v>
      </c>
    </row>
    <row customHeight="1" ht="11.25">
      <c r="A12" s="175" t="s">
        <v>6231</v>
      </c>
      <c r="B12" s="175" t="s">
        <v>6232</v>
      </c>
    </row>
    <row customHeight="1" ht="11.25">
      <c r="A13" s="175" t="s">
        <v>6233</v>
      </c>
      <c r="B13" s="175" t="s">
        <v>6234</v>
      </c>
    </row>
    <row customHeight="1" ht="11.25">
      <c r="A14" s="175" t="s">
        <v>6235</v>
      </c>
      <c r="B14" s="175" t="s">
        <v>6236</v>
      </c>
    </row>
    <row customHeight="1" ht="11.25">
      <c r="A15" s="175" t="s">
        <v>6237</v>
      </c>
      <c r="B15" s="175" t="s">
        <v>6238</v>
      </c>
    </row>
    <row customHeight="1" ht="11.25">
      <c r="A16" s="175" t="s">
        <v>6239</v>
      </c>
      <c r="B16" s="175" t="s">
        <v>6240</v>
      </c>
    </row>
    <row customHeight="1" ht="11.25">
      <c r="A17" s="175" t="s">
        <v>6241</v>
      </c>
      <c r="B17" s="175" t="s">
        <v>6242</v>
      </c>
    </row>
    <row customHeight="1" ht="11.25">
      <c r="A18" s="175" t="s">
        <v>6243</v>
      </c>
      <c r="B18" s="175" t="s">
        <v>6244</v>
      </c>
    </row>
    <row customHeight="1" ht="11.25">
      <c r="A19" s="175" t="s">
        <v>6245</v>
      </c>
      <c r="B19" s="175" t="s">
        <v>6246</v>
      </c>
    </row>
    <row customHeight="1" ht="11.25">
      <c r="A20" s="175" t="s">
        <v>6247</v>
      </c>
      <c r="B20" s="175" t="s">
        <v>6248</v>
      </c>
    </row>
    <row customHeight="1" ht="11.25">
      <c r="A21" s="175" t="s">
        <v>6249</v>
      </c>
      <c r="B21" s="175" t="s">
        <v>6250</v>
      </c>
    </row>
    <row customHeight="1" ht="11.25">
      <c r="A22" s="175" t="s">
        <v>6251</v>
      </c>
      <c r="B22" s="175" t="s">
        <v>6252</v>
      </c>
    </row>
    <row customHeight="1" ht="11.25">
      <c r="A23" s="175" t="s">
        <v>6253</v>
      </c>
      <c r="B23" s="175" t="s">
        <v>6254</v>
      </c>
    </row>
    <row customHeight="1" ht="11.25">
      <c r="A24" s="175" t="s">
        <v>6255</v>
      </c>
      <c r="B24" s="175" t="s">
        <v>6256</v>
      </c>
    </row>
    <row customHeight="1" ht="11.25">
      <c r="A25" s="175" t="s">
        <v>6257</v>
      </c>
      <c r="B25" s="175" t="s">
        <v>6258</v>
      </c>
    </row>
    <row customHeight="1" ht="11.25">
      <c r="A26" s="175" t="s">
        <v>6259</v>
      </c>
      <c r="B26" s="175" t="s">
        <v>6260</v>
      </c>
    </row>
    <row customHeight="1" ht="11.25">
      <c r="A27" s="175" t="s">
        <v>6261</v>
      </c>
      <c r="B27" s="175" t="s">
        <v>6262</v>
      </c>
    </row>
    <row customHeight="1" ht="11.25">
      <c r="A28" s="175" t="s">
        <v>6263</v>
      </c>
      <c r="B28" s="175" t="s">
        <v>6264</v>
      </c>
    </row>
    <row customHeight="1" ht="11.25">
      <c r="A29" s="175" t="s">
        <v>6265</v>
      </c>
      <c r="B29" s="175" t="s">
        <v>6266</v>
      </c>
    </row>
    <row customHeight="1" ht="11.25">
      <c r="A30" s="175" t="s">
        <v>6267</v>
      </c>
      <c r="B30" s="175" t="s">
        <v>6268</v>
      </c>
    </row>
    <row customHeight="1" ht="11.25">
      <c r="A31" s="175" t="s">
        <v>6269</v>
      </c>
      <c r="B31" s="175" t="s">
        <v>6270</v>
      </c>
    </row>
    <row customHeight="1" ht="11.25">
      <c r="A32" s="175" t="s">
        <v>6271</v>
      </c>
      <c r="B32" s="175" t="s">
        <v>6272</v>
      </c>
    </row>
    <row customHeight="1" ht="11.25">
      <c r="A33" s="175" t="s">
        <v>6273</v>
      </c>
      <c r="B33" s="175" t="s">
        <v>6274</v>
      </c>
    </row>
    <row customHeight="1" ht="11.25">
      <c r="A34" s="175" t="s">
        <v>6275</v>
      </c>
      <c r="B34" s="175" t="s">
        <v>6276</v>
      </c>
    </row>
    <row customHeight="1" ht="11.25">
      <c r="A35" s="175" t="s">
        <v>6277</v>
      </c>
      <c r="B35" s="175" t="s">
        <v>6278</v>
      </c>
    </row>
    <row customHeight="1" ht="11.25">
      <c r="A36" s="175" t="s">
        <v>6279</v>
      </c>
      <c r="B36" s="175" t="s">
        <v>6280</v>
      </c>
    </row>
    <row customHeight="1" ht="11.25">
      <c r="A37" s="175" t="s">
        <v>6281</v>
      </c>
      <c r="B37" s="175" t="s">
        <v>6282</v>
      </c>
    </row>
    <row customHeight="1" ht="11.25">
      <c r="A38" s="175" t="s">
        <v>6283</v>
      </c>
      <c r="B38" s="175" t="s">
        <v>6284</v>
      </c>
    </row>
    <row customHeight="1" ht="11.25">
      <c r="A39" s="175" t="s">
        <v>6285</v>
      </c>
      <c r="B39" s="175" t="s">
        <v>6286</v>
      </c>
    </row>
    <row customHeight="1" ht="11.25">
      <c r="A40" s="175" t="s">
        <v>6287</v>
      </c>
      <c r="B40" s="175" t="s">
        <v>6288</v>
      </c>
    </row>
    <row customHeight="1" ht="11.25">
      <c r="A41" s="175" t="s">
        <v>6289</v>
      </c>
      <c r="B41" s="175" t="s">
        <v>6290</v>
      </c>
    </row>
    <row customHeight="1" ht="11.25">
      <c r="A42" s="175" t="s">
        <v>6291</v>
      </c>
      <c r="B42" s="175" t="s">
        <v>6292</v>
      </c>
    </row>
    <row customHeight="1" ht="11.25">
      <c r="A43" s="175" t="s">
        <v>6293</v>
      </c>
      <c r="B43" s="175" t="s">
        <v>6294</v>
      </c>
    </row>
    <row customHeight="1" ht="11.25">
      <c r="A44" s="175" t="s">
        <v>6295</v>
      </c>
      <c r="B44" s="175" t="s">
        <v>6296</v>
      </c>
    </row>
    <row customHeight="1" ht="11.25">
      <c r="A45" s="175" t="s">
        <v>6297</v>
      </c>
      <c r="B45" s="175" t="s">
        <v>6298</v>
      </c>
    </row>
    <row customHeight="1" ht="11.25">
      <c r="A46" s="175" t="s">
        <v>6299</v>
      </c>
      <c r="B46" s="175" t="s">
        <v>6300</v>
      </c>
    </row>
    <row customHeight="1" ht="11.25">
      <c r="A47" s="175" t="s">
        <v>6301</v>
      </c>
      <c r="B47" s="175" t="s">
        <v>6302</v>
      </c>
    </row>
    <row customHeight="1" ht="11.25">
      <c r="A48" s="175" t="s">
        <v>6303</v>
      </c>
      <c r="B48" s="175" t="s">
        <v>6304</v>
      </c>
    </row>
    <row customHeight="1" ht="11.25">
      <c r="A49" s="175" t="s">
        <v>6305</v>
      </c>
      <c r="B49" s="175" t="s">
        <v>6306</v>
      </c>
    </row>
    <row customHeight="1" ht="11.25">
      <c r="A50" s="175" t="s">
        <v>6307</v>
      </c>
      <c r="B50" s="175" t="s">
        <v>6308</v>
      </c>
    </row>
    <row customHeight="1" ht="11.25">
      <c r="A51" s="175" t="s">
        <v>6309</v>
      </c>
      <c r="B51" s="175" t="s">
        <v>6310</v>
      </c>
    </row>
    <row customHeight="1" ht="11.25">
      <c r="A52" s="175" t="s">
        <v>6311</v>
      </c>
      <c r="B52" s="175" t="s">
        <v>6312</v>
      </c>
    </row>
    <row customHeight="1" ht="11.25">
      <c r="A53" s="175" t="s">
        <v>6313</v>
      </c>
      <c r="B53" s="175" t="s">
        <v>6314</v>
      </c>
    </row>
    <row customHeight="1" ht="11.25">
      <c r="A54" s="175" t="s">
        <v>6315</v>
      </c>
      <c r="B54" s="175" t="s">
        <v>6316</v>
      </c>
    </row>
    <row customHeight="1" ht="11.25">
      <c r="A55" s="175" t="s">
        <v>6317</v>
      </c>
      <c r="B55" s="175" t="s">
        <v>6318</v>
      </c>
    </row>
    <row customHeight="1" ht="11.25">
      <c r="A56" s="175" t="s">
        <v>6319</v>
      </c>
      <c r="B56" s="175" t="s">
        <v>6320</v>
      </c>
    </row>
    <row customHeight="1" ht="11.25">
      <c r="A57" s="175" t="s">
        <v>6321</v>
      </c>
      <c r="B57" s="175" t="s">
        <v>6322</v>
      </c>
    </row>
    <row customHeight="1" ht="11.25">
      <c r="A58" s="175" t="s">
        <v>6323</v>
      </c>
      <c r="B58" s="175" t="s">
        <v>6324</v>
      </c>
    </row>
    <row customHeight="1" ht="11.25">
      <c r="A59" s="175" t="s">
        <v>6325</v>
      </c>
      <c r="B59" s="175" t="s">
        <v>6326</v>
      </c>
    </row>
    <row customHeight="1" ht="11.25">
      <c r="A60" s="175" t="s">
        <v>6327</v>
      </c>
      <c r="B60" s="175" t="s">
        <v>6328</v>
      </c>
    </row>
    <row customHeight="1" ht="11.25">
      <c r="A61" s="175"/>
      <c r="B61" s="175" t="s">
        <v>6329</v>
      </c>
    </row>
    <row customHeight="1" ht="11.25">
      <c r="A62" s="175"/>
      <c r="B62" s="175" t="s">
        <v>6330</v>
      </c>
    </row>
    <row customHeight="1" ht="11.25">
      <c r="A63" s="175"/>
      <c r="B63" s="175" t="s">
        <v>6331</v>
      </c>
    </row>
    <row customHeight="1" ht="11.25">
      <c r="A64" s="175"/>
      <c r="B64" s="175" t="s">
        <v>6332</v>
      </c>
    </row>
    <row customHeight="1" ht="11.25">
      <c r="A65" s="175"/>
      <c r="B65" s="175" t="s">
        <v>6333</v>
      </c>
    </row>
    <row customHeight="1" ht="11.25">
      <c r="A66" s="175"/>
      <c r="B66" s="175" t="s">
        <v>6334</v>
      </c>
    </row>
    <row customHeight="1" ht="11.25">
      <c r="A67" s="175"/>
      <c r="B67" s="175" t="s">
        <v>6335</v>
      </c>
    </row>
    <row customHeight="1" ht="11.25">
      <c r="A68" s="175"/>
      <c r="B68" s="175" t="s">
        <v>6336</v>
      </c>
    </row>
    <row customHeight="1" ht="11.25">
      <c r="A69" s="175"/>
      <c r="B69" s="175" t="s">
        <v>6337</v>
      </c>
    </row>
    <row customHeight="1" ht="11.25">
      <c r="A70" s="175"/>
      <c r="B70" s="175" t="s">
        <v>6338</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02E68-6BEA-4ECA-2462-10EA56FBD51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737" width="3.7109375" customWidth="1"/>
    <col min="2" max="2" style="5737" width="90.7109375" customWidth="1"/>
    <col min="3" max="4" style="5737" width="9.140625"/>
  </cols>
  <sheetData>
    <row customHeight="1" ht="11.25">
      <c r="B1" s="206" t="s">
        <v>6339</v>
      </c>
    </row>
    <row customHeight="1" ht="90">
      <c r="B2" s="207" t="s">
        <v>6340</v>
      </c>
    </row>
    <row customHeight="1" ht="67.5">
      <c r="B3" s="207" t="s">
        <v>6341</v>
      </c>
    </row>
    <row customHeight="1" ht="33.75">
      <c r="B4" s="207" t="s">
        <v>6342</v>
      </c>
    </row>
    <row customHeight="1" ht="11.25">
      <c r="B5" s="207" t="s">
        <v>6343</v>
      </c>
    </row>
    <row customHeight="1" ht="22.5">
      <c r="B6" s="207" t="s">
        <v>6344</v>
      </c>
    </row>
    <row customHeight="1" ht="22.5">
      <c r="B7" s="207" t="s">
        <v>6345</v>
      </c>
    </row>
    <row customHeight="1" ht="22.5">
      <c r="B8" s="207" t="s">
        <v>6346</v>
      </c>
    </row>
    <row customHeight="1" ht="22.5">
      <c r="B9" s="207" t="s">
        <v>6347</v>
      </c>
    </row>
    <row customHeight="1" ht="56.25">
      <c r="B10" s="207" t="s">
        <v>6348</v>
      </c>
    </row>
    <row customHeight="1" ht="12.75">
      <c r="B11" s="272" t="s">
        <v>6349</v>
      </c>
    </row>
    <row customHeight="1" ht="11.25">
      <c r="B12" s="206" t="s">
        <v>6350</v>
      </c>
    </row>
    <row customHeight="1" ht="22.5">
      <c r="B13" s="207" t="s">
        <v>6351</v>
      </c>
    </row>
    <row customHeight="1" ht="67.5">
      <c r="B14" s="207" t="s">
        <v>6352</v>
      </c>
    </row>
    <row customHeight="1" ht="22.5">
      <c r="B15" s="207" t="s">
        <v>6353</v>
      </c>
    </row>
    <row customHeight="1" ht="11.25">
      <c r="B16" s="206" t="s">
        <v>6354</v>
      </c>
      <c r="D16" s="213"/>
    </row>
    <row customHeight="1" ht="33.75">
      <c r="B17" s="207" t="s">
        <v>6355</v>
      </c>
    </row>
    <row customHeight="1" ht="33.75">
      <c r="B18" s="207" t="s">
        <v>6356</v>
      </c>
    </row>
    <row customHeight="1" ht="11.25">
      <c r="B19" s="207" t="s">
        <v>6357</v>
      </c>
    </row>
    <row customHeight="1" ht="33.75">
      <c r="B20" s="207" t="s">
        <v>6358</v>
      </c>
    </row>
    <row customHeight="1" ht="11.25">
      <c r="B21" s="206" t="s">
        <v>6359</v>
      </c>
    </row>
    <row customHeight="1" ht="11.25">
      <c r="B22" s="207" t="s">
        <v>6360</v>
      </c>
    </row>
    <row r="24" customHeight="1" ht="22.5">
      <c r="B24" s="274" t="s">
        <v>6361</v>
      </c>
    </row>
    <row r="26" customHeight="1" ht="11.25">
      <c r="B26" s="206" t="s">
        <v>6362</v>
      </c>
    </row>
    <row customHeight="1" ht="22.5">
      <c r="B27" s="273" t="s">
        <v>391</v>
      </c>
    </row>
    <row customHeight="1" ht="56.25">
      <c r="B28" s="273" t="s">
        <v>6363</v>
      </c>
    </row>
    <row customHeight="1" ht="11.25">
      <c r="B29" s="323" t="s">
        <v>6364</v>
      </c>
    </row>
    <row customHeight="1" ht="22.5">
      <c r="B30" s="273" t="s">
        <v>6365</v>
      </c>
    </row>
    <row r="32" customHeight="1" ht="11.25">
      <c r="A32" s="301"/>
      <c r="B32" s="302" t="s">
        <v>6366</v>
      </c>
    </row>
    <row customHeight="1" ht="14.25">
      <c r="A33" s="303">
        <v>1</v>
      </c>
      <c r="B33" s="304" t="s">
        <v>6367</v>
      </c>
    </row>
    <row customHeight="1" ht="14.25">
      <c r="A34" s="303">
        <v>2</v>
      </c>
      <c r="B34" s="304" t="s">
        <v>6368</v>
      </c>
    </row>
    <row customHeight="1" ht="11.25">
      <c r="B35" s="302" t="s">
        <v>6369</v>
      </c>
    </row>
    <row customHeight="1" ht="11.25">
      <c r="B36" s="304" t="s">
        <v>6370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